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kube\Tosow\2022\Hamgaalalt\"/>
    </mc:Choice>
  </mc:AlternateContent>
  <xr:revisionPtr revIDLastSave="0" documentId="8_{701F8B70-D127-4846-A21C-2608C03B3E18}" xr6:coauthVersionLast="47" xr6:coauthVersionMax="47" xr10:uidLastSave="{00000000-0000-0000-0000-000000000000}"/>
  <bookViews>
    <workbookView xWindow="-120" yWindow="-120" windowWidth="29040" windowHeight="15840" xr2:uid="{3B7A63A3-EB4B-4303-8186-BE54BF68C6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76" i="1" l="1"/>
  <c r="L276" i="1"/>
  <c r="K276" i="1"/>
  <c r="J276" i="1"/>
  <c r="H276" i="1"/>
  <c r="G276" i="1"/>
  <c r="F276" i="1"/>
  <c r="E276" i="1"/>
  <c r="D276" i="1"/>
  <c r="M271" i="1"/>
  <c r="L271" i="1"/>
  <c r="L270" i="1" s="1"/>
  <c r="K271" i="1"/>
  <c r="K270" i="1" s="1"/>
  <c r="J271" i="1"/>
  <c r="J270" i="1" s="1"/>
  <c r="H271" i="1"/>
  <c r="H270" i="1" s="1"/>
  <c r="G271" i="1"/>
  <c r="G270" i="1" s="1"/>
  <c r="F271" i="1"/>
  <c r="F270" i="1" s="1"/>
  <c r="E271" i="1"/>
  <c r="E270" i="1" s="1"/>
  <c r="D271" i="1"/>
  <c r="M270" i="1"/>
  <c r="D270" i="1"/>
  <c r="M262" i="1"/>
  <c r="M260" i="1" s="1"/>
  <c r="K262" i="1"/>
  <c r="J262" i="1"/>
  <c r="I262" i="1"/>
  <c r="H262" i="1"/>
  <c r="G262" i="1"/>
  <c r="F262" i="1"/>
  <c r="E262" i="1"/>
  <c r="D262" i="1"/>
  <c r="M258" i="1"/>
  <c r="L258" i="1"/>
  <c r="K258" i="1"/>
  <c r="J258" i="1"/>
  <c r="H258" i="1"/>
  <c r="G258" i="1"/>
  <c r="F258" i="1"/>
  <c r="E258" i="1"/>
  <c r="D258" i="1"/>
  <c r="M256" i="1"/>
  <c r="L252" i="1"/>
  <c r="K252" i="1"/>
  <c r="H252" i="1"/>
  <c r="G252" i="1"/>
  <c r="F252" i="1"/>
  <c r="E252" i="1"/>
  <c r="M249" i="1"/>
  <c r="L249" i="1"/>
  <c r="K249" i="1"/>
  <c r="J249" i="1"/>
  <c r="J252" i="1" s="1"/>
  <c r="H249" i="1"/>
  <c r="G249" i="1"/>
  <c r="F249" i="1"/>
  <c r="E249" i="1"/>
  <c r="D249" i="1"/>
  <c r="D252" i="1" s="1"/>
  <c r="M245" i="1"/>
  <c r="L245" i="1"/>
  <c r="K245" i="1"/>
  <c r="J245" i="1"/>
  <c r="H245" i="1"/>
  <c r="M241" i="1"/>
  <c r="L241" i="1"/>
  <c r="K241" i="1"/>
  <c r="J241" i="1"/>
  <c r="H241" i="1"/>
  <c r="G241" i="1"/>
  <c r="F241" i="1"/>
  <c r="E241" i="1"/>
  <c r="D241" i="1"/>
  <c r="M235" i="1"/>
  <c r="L235" i="1"/>
  <c r="K235" i="1"/>
  <c r="J235" i="1"/>
  <c r="H235" i="1"/>
  <c r="G235" i="1"/>
  <c r="F235" i="1"/>
  <c r="E235" i="1"/>
  <c r="D235" i="1"/>
  <c r="F229" i="1"/>
  <c r="M222" i="1"/>
  <c r="M229" i="1" s="1"/>
  <c r="L222" i="1"/>
  <c r="K222" i="1"/>
  <c r="K217" i="1" s="1"/>
  <c r="K229" i="1" s="1"/>
  <c r="J222" i="1"/>
  <c r="J217" i="1" s="1"/>
  <c r="J229" i="1" s="1"/>
  <c r="G222" i="1"/>
  <c r="G217" i="1" s="1"/>
  <c r="G229" i="1" s="1"/>
  <c r="F222" i="1"/>
  <c r="F217" i="1" s="1"/>
  <c r="E222" i="1"/>
  <c r="E217" i="1" s="1"/>
  <c r="E229" i="1" s="1"/>
  <c r="M220" i="1"/>
  <c r="L220" i="1"/>
  <c r="K220" i="1"/>
  <c r="J220" i="1"/>
  <c r="H220" i="1"/>
  <c r="H222" i="1" s="1"/>
  <c r="H217" i="1" s="1"/>
  <c r="H229" i="1" s="1"/>
  <c r="G220" i="1"/>
  <c r="F220" i="1"/>
  <c r="E220" i="1"/>
  <c r="D220" i="1"/>
  <c r="D222" i="1" s="1"/>
  <c r="D217" i="1" s="1"/>
  <c r="D229" i="1" s="1"/>
  <c r="L217" i="1"/>
  <c r="L229" i="1" s="1"/>
  <c r="M215" i="1"/>
  <c r="L215" i="1"/>
  <c r="M208" i="1"/>
  <c r="L208" i="1"/>
  <c r="J208" i="1"/>
  <c r="H208" i="1"/>
  <c r="G208" i="1"/>
  <c r="F208" i="1"/>
  <c r="E208" i="1"/>
  <c r="D208" i="1"/>
  <c r="M203" i="1"/>
  <c r="L203" i="1"/>
  <c r="J203" i="1"/>
  <c r="H203" i="1"/>
  <c r="G203" i="1"/>
  <c r="F203" i="1"/>
  <c r="E203" i="1"/>
  <c r="D203" i="1"/>
  <c r="L195" i="1"/>
  <c r="M193" i="1"/>
  <c r="M195" i="1" s="1"/>
  <c r="M191" i="1"/>
  <c r="L191" i="1"/>
  <c r="L193" i="1" s="1"/>
  <c r="M187" i="1"/>
  <c r="L187" i="1"/>
  <c r="K187" i="1"/>
  <c r="J187" i="1"/>
  <c r="H187" i="1"/>
  <c r="G187" i="1"/>
  <c r="F187" i="1"/>
  <c r="E187" i="1"/>
  <c r="D187" i="1"/>
  <c r="A183" i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M182" i="1"/>
  <c r="L182" i="1"/>
  <c r="K182" i="1"/>
  <c r="J182" i="1"/>
  <c r="I182" i="1"/>
  <c r="H182" i="1"/>
  <c r="G182" i="1"/>
  <c r="F182" i="1"/>
  <c r="E182" i="1"/>
  <c r="D182" i="1"/>
  <c r="A182" i="1"/>
  <c r="A181" i="1"/>
  <c r="M176" i="1"/>
  <c r="L176" i="1"/>
  <c r="H176" i="1"/>
  <c r="G176" i="1"/>
  <c r="F176" i="1"/>
  <c r="E176" i="1"/>
  <c r="D176" i="1"/>
  <c r="M165" i="1"/>
  <c r="L165" i="1"/>
  <c r="K165" i="1"/>
  <c r="K156" i="1" s="1"/>
  <c r="J165" i="1"/>
  <c r="H165" i="1"/>
  <c r="G165" i="1"/>
  <c r="F165" i="1"/>
  <c r="E165" i="1"/>
  <c r="D165" i="1"/>
  <c r="D156" i="1" s="1"/>
  <c r="M160" i="1"/>
  <c r="M157" i="1"/>
  <c r="M156" i="1" s="1"/>
  <c r="L156" i="1"/>
  <c r="J156" i="1"/>
  <c r="H156" i="1"/>
  <c r="G156" i="1"/>
  <c r="F156" i="1"/>
  <c r="E156" i="1"/>
  <c r="M151" i="1"/>
  <c r="M145" i="1"/>
  <c r="K145" i="1"/>
  <c r="J145" i="1"/>
  <c r="H145" i="1"/>
  <c r="G145" i="1"/>
  <c r="G144" i="1"/>
  <c r="F144" i="1"/>
  <c r="M143" i="1"/>
  <c r="L143" i="1"/>
  <c r="G143" i="1"/>
  <c r="L142" i="1"/>
  <c r="K142" i="1"/>
  <c r="G142" i="1"/>
  <c r="F142" i="1"/>
  <c r="E142" i="1"/>
  <c r="E141" i="1" s="1"/>
  <c r="E172" i="1" s="1"/>
  <c r="M135" i="1"/>
  <c r="L135" i="1"/>
  <c r="L145" i="1" s="1"/>
  <c r="K135" i="1"/>
  <c r="K131" i="1" s="1"/>
  <c r="J135" i="1"/>
  <c r="H135" i="1"/>
  <c r="G135" i="1"/>
  <c r="F135" i="1"/>
  <c r="F145" i="1" s="1"/>
  <c r="E135" i="1"/>
  <c r="E145" i="1" s="1"/>
  <c r="D135" i="1"/>
  <c r="D145" i="1" s="1"/>
  <c r="M134" i="1"/>
  <c r="M144" i="1" s="1"/>
  <c r="L134" i="1"/>
  <c r="L144" i="1" s="1"/>
  <c r="L141" i="1" s="1"/>
  <c r="L172" i="1" s="1"/>
  <c r="K134" i="1"/>
  <c r="K144" i="1" s="1"/>
  <c r="J134" i="1"/>
  <c r="J144" i="1" s="1"/>
  <c r="H134" i="1"/>
  <c r="H144" i="1" s="1"/>
  <c r="G134" i="1"/>
  <c r="F134" i="1"/>
  <c r="E134" i="1"/>
  <c r="E144" i="1" s="1"/>
  <c r="D134" i="1"/>
  <c r="D144" i="1" s="1"/>
  <c r="M133" i="1"/>
  <c r="L133" i="1"/>
  <c r="K133" i="1"/>
  <c r="K143" i="1" s="1"/>
  <c r="J133" i="1"/>
  <c r="J143" i="1" s="1"/>
  <c r="H133" i="1"/>
  <c r="H143" i="1" s="1"/>
  <c r="G133" i="1"/>
  <c r="F133" i="1"/>
  <c r="F143" i="1" s="1"/>
  <c r="E133" i="1"/>
  <c r="E143" i="1" s="1"/>
  <c r="D133" i="1"/>
  <c r="D131" i="1" s="1"/>
  <c r="M132" i="1"/>
  <c r="L132" i="1"/>
  <c r="K132" i="1"/>
  <c r="J132" i="1"/>
  <c r="J142" i="1" s="1"/>
  <c r="H132" i="1"/>
  <c r="H142" i="1" s="1"/>
  <c r="H141" i="1" s="1"/>
  <c r="H172" i="1" s="1"/>
  <c r="G132" i="1"/>
  <c r="F132" i="1"/>
  <c r="E132" i="1"/>
  <c r="D132" i="1"/>
  <c r="D142" i="1" s="1"/>
  <c r="J131" i="1"/>
  <c r="G131" i="1"/>
  <c r="F131" i="1"/>
  <c r="L126" i="1"/>
  <c r="K126" i="1"/>
  <c r="J126" i="1"/>
  <c r="H126" i="1"/>
  <c r="G126" i="1"/>
  <c r="F126" i="1"/>
  <c r="E126" i="1"/>
  <c r="D126" i="1"/>
  <c r="M121" i="1"/>
  <c r="L121" i="1"/>
  <c r="K121" i="1"/>
  <c r="J121" i="1"/>
  <c r="H121" i="1"/>
  <c r="G121" i="1"/>
  <c r="F121" i="1"/>
  <c r="E121" i="1"/>
  <c r="D121" i="1"/>
  <c r="M118" i="1"/>
  <c r="L118" i="1"/>
  <c r="K118" i="1"/>
  <c r="J118" i="1"/>
  <c r="H118" i="1"/>
  <c r="G118" i="1"/>
  <c r="F118" i="1"/>
  <c r="E118" i="1"/>
  <c r="D118" i="1"/>
  <c r="M115" i="1"/>
  <c r="L115" i="1"/>
  <c r="H115" i="1"/>
  <c r="G115" i="1"/>
  <c r="F115" i="1"/>
  <c r="E115" i="1"/>
  <c r="L112" i="1"/>
  <c r="K112" i="1"/>
  <c r="K115" i="1" s="1"/>
  <c r="J112" i="1"/>
  <c r="J115" i="1" s="1"/>
  <c r="H112" i="1"/>
  <c r="G112" i="1"/>
  <c r="F112" i="1"/>
  <c r="E112" i="1"/>
  <c r="D112" i="1"/>
  <c r="D115" i="1" s="1"/>
  <c r="M111" i="1"/>
  <c r="M119" i="1" s="1"/>
  <c r="L111" i="1"/>
  <c r="K111" i="1"/>
  <c r="K119" i="1" s="1"/>
  <c r="H111" i="1"/>
  <c r="H119" i="1" s="1"/>
  <c r="D111" i="1"/>
  <c r="L108" i="1"/>
  <c r="K108" i="1"/>
  <c r="J108" i="1"/>
  <c r="J111" i="1" s="1"/>
  <c r="H108" i="1"/>
  <c r="G108" i="1"/>
  <c r="G111" i="1" s="1"/>
  <c r="G119" i="1" s="1"/>
  <c r="F108" i="1"/>
  <c r="F111" i="1" s="1"/>
  <c r="F119" i="1" s="1"/>
  <c r="E108" i="1"/>
  <c r="E111" i="1" s="1"/>
  <c r="E119" i="1" s="1"/>
  <c r="D108" i="1"/>
  <c r="J106" i="1"/>
  <c r="M105" i="1"/>
  <c r="M106" i="1" s="1"/>
  <c r="L105" i="1"/>
  <c r="K105" i="1"/>
  <c r="J105" i="1"/>
  <c r="H105" i="1"/>
  <c r="G105" i="1"/>
  <c r="F105" i="1"/>
  <c r="E105" i="1"/>
  <c r="D105" i="1"/>
  <c r="M103" i="1"/>
  <c r="L103" i="1"/>
  <c r="K103" i="1"/>
  <c r="J103" i="1"/>
  <c r="H103" i="1"/>
  <c r="G103" i="1"/>
  <c r="F103" i="1"/>
  <c r="F106" i="1" s="1"/>
  <c r="E103" i="1"/>
  <c r="D103" i="1"/>
  <c r="M100" i="1"/>
  <c r="L100" i="1"/>
  <c r="L106" i="1" s="1"/>
  <c r="K100" i="1"/>
  <c r="J100" i="1"/>
  <c r="H100" i="1"/>
  <c r="H106" i="1" s="1"/>
  <c r="G100" i="1"/>
  <c r="F100" i="1"/>
  <c r="E100" i="1"/>
  <c r="D100" i="1"/>
  <c r="D106" i="1" s="1"/>
  <c r="M95" i="1"/>
  <c r="L95" i="1"/>
  <c r="K95" i="1"/>
  <c r="J95" i="1"/>
  <c r="I95" i="1"/>
  <c r="H95" i="1"/>
  <c r="G95" i="1"/>
  <c r="D95" i="1"/>
  <c r="J94" i="1"/>
  <c r="L93" i="1"/>
  <c r="K93" i="1"/>
  <c r="H93" i="1"/>
  <c r="J93" i="1" s="1"/>
  <c r="G93" i="1"/>
  <c r="F93" i="1"/>
  <c r="F95" i="1" s="1"/>
  <c r="E93" i="1"/>
  <c r="E95" i="1" s="1"/>
  <c r="D93" i="1"/>
  <c r="M90" i="1"/>
  <c r="L90" i="1"/>
  <c r="I90" i="1"/>
  <c r="F90" i="1"/>
  <c r="E90" i="1"/>
  <c r="I89" i="1"/>
  <c r="H89" i="1"/>
  <c r="G89" i="1"/>
  <c r="E89" i="1"/>
  <c r="D89" i="1"/>
  <c r="L88" i="1"/>
  <c r="K88" i="1"/>
  <c r="D88" i="1"/>
  <c r="M87" i="1"/>
  <c r="M86" i="1" s="1"/>
  <c r="M92" i="1" s="1"/>
  <c r="M96" i="1" s="1"/>
  <c r="L87" i="1"/>
  <c r="K87" i="1"/>
  <c r="K86" i="1" s="1"/>
  <c r="K92" i="1" s="1"/>
  <c r="K96" i="1" s="1"/>
  <c r="J87" i="1"/>
  <c r="I87" i="1"/>
  <c r="H87" i="1"/>
  <c r="G87" i="1"/>
  <c r="F87" i="1"/>
  <c r="F86" i="1" s="1"/>
  <c r="F92" i="1" s="1"/>
  <c r="F96" i="1" s="1"/>
  <c r="H86" i="1"/>
  <c r="H92" i="1" s="1"/>
  <c r="H96" i="1" s="1"/>
  <c r="E86" i="1"/>
  <c r="E92" i="1" s="1"/>
  <c r="E96" i="1" s="1"/>
  <c r="L81" i="1"/>
  <c r="K81" i="1"/>
  <c r="J81" i="1"/>
  <c r="I81" i="1"/>
  <c r="H81" i="1"/>
  <c r="G81" i="1"/>
  <c r="F81" i="1"/>
  <c r="E81" i="1"/>
  <c r="D81" i="1"/>
  <c r="M80" i="1"/>
  <c r="L80" i="1"/>
  <c r="K80" i="1"/>
  <c r="K90" i="1" s="1"/>
  <c r="J80" i="1"/>
  <c r="J90" i="1" s="1"/>
  <c r="I80" i="1"/>
  <c r="H80" i="1"/>
  <c r="H90" i="1" s="1"/>
  <c r="G80" i="1"/>
  <c r="G90" i="1" s="1"/>
  <c r="F80" i="1"/>
  <c r="E80" i="1"/>
  <c r="D80" i="1"/>
  <c r="D90" i="1" s="1"/>
  <c r="M79" i="1"/>
  <c r="M89" i="1" s="1"/>
  <c r="L79" i="1"/>
  <c r="K79" i="1"/>
  <c r="K89" i="1" s="1"/>
  <c r="J79" i="1"/>
  <c r="J89" i="1" s="1"/>
  <c r="I79" i="1"/>
  <c r="H79" i="1"/>
  <c r="G79" i="1"/>
  <c r="F79" i="1"/>
  <c r="F89" i="1" s="1"/>
  <c r="E79" i="1"/>
  <c r="D79" i="1"/>
  <c r="M78" i="1"/>
  <c r="M88" i="1" s="1"/>
  <c r="L78" i="1"/>
  <c r="K78" i="1"/>
  <c r="K76" i="1" s="1"/>
  <c r="J78" i="1"/>
  <c r="I78" i="1"/>
  <c r="H78" i="1"/>
  <c r="H88" i="1" s="1"/>
  <c r="G78" i="1"/>
  <c r="F78" i="1"/>
  <c r="F88" i="1" s="1"/>
  <c r="E78" i="1"/>
  <c r="E88" i="1" s="1"/>
  <c r="D78" i="1"/>
  <c r="M77" i="1"/>
  <c r="M76" i="1" s="1"/>
  <c r="E77" i="1"/>
  <c r="E87" i="1" s="1"/>
  <c r="D77" i="1"/>
  <c r="D87" i="1" s="1"/>
  <c r="D86" i="1" s="1"/>
  <c r="D92" i="1" s="1"/>
  <c r="D96" i="1" s="1"/>
  <c r="H76" i="1"/>
  <c r="F76" i="1"/>
  <c r="J73" i="1"/>
  <c r="J71" i="1" s="1"/>
  <c r="L71" i="1"/>
  <c r="K71" i="1"/>
  <c r="I71" i="1"/>
  <c r="H71" i="1"/>
  <c r="G71" i="1"/>
  <c r="F71" i="1"/>
  <c r="E71" i="1"/>
  <c r="D71" i="1"/>
  <c r="J68" i="1"/>
  <c r="J66" i="1" s="1"/>
  <c r="M66" i="1"/>
  <c r="L66" i="1"/>
  <c r="K66" i="1"/>
  <c r="I66" i="1"/>
  <c r="H66" i="1"/>
  <c r="G66" i="1"/>
  <c r="F66" i="1"/>
  <c r="E66" i="1"/>
  <c r="D66" i="1"/>
  <c r="I64" i="1"/>
  <c r="J63" i="1"/>
  <c r="J64" i="1" s="1"/>
  <c r="I63" i="1"/>
  <c r="H63" i="1"/>
  <c r="G63" i="1"/>
  <c r="F63" i="1"/>
  <c r="E63" i="1"/>
  <c r="D63" i="1"/>
  <c r="J60" i="1"/>
  <c r="I60" i="1"/>
  <c r="H60" i="1"/>
  <c r="G60" i="1"/>
  <c r="F60" i="1"/>
  <c r="E60" i="1"/>
  <c r="D60" i="1"/>
  <c r="J55" i="1"/>
  <c r="I55" i="1"/>
  <c r="H55" i="1"/>
  <c r="G55" i="1"/>
  <c r="F55" i="1"/>
  <c r="E55" i="1"/>
  <c r="D55" i="1"/>
  <c r="L50" i="1"/>
  <c r="L64" i="1" s="1"/>
  <c r="K50" i="1"/>
  <c r="K64" i="1" s="1"/>
  <c r="J50" i="1"/>
  <c r="I50" i="1"/>
  <c r="H50" i="1"/>
  <c r="H64" i="1" s="1"/>
  <c r="J49" i="1"/>
  <c r="G46" i="1"/>
  <c r="G50" i="1" s="1"/>
  <c r="G64" i="1" s="1"/>
  <c r="F46" i="1"/>
  <c r="F50" i="1" s="1"/>
  <c r="E46" i="1"/>
  <c r="E50" i="1" s="1"/>
  <c r="E64" i="1" s="1"/>
  <c r="D46" i="1"/>
  <c r="D50" i="1" s="1"/>
  <c r="D64" i="1" s="1"/>
  <c r="J45" i="1"/>
  <c r="I45" i="1"/>
  <c r="H45" i="1"/>
  <c r="G45" i="1"/>
  <c r="F45" i="1"/>
  <c r="E45" i="1"/>
  <c r="D45" i="1"/>
  <c r="M39" i="1"/>
  <c r="L39" i="1"/>
  <c r="K39" i="1"/>
  <c r="J39" i="1"/>
  <c r="I39" i="1"/>
  <c r="H39" i="1"/>
  <c r="G39" i="1"/>
  <c r="F39" i="1"/>
  <c r="E39" i="1"/>
  <c r="D39" i="1"/>
  <c r="B35" i="1"/>
  <c r="B36" i="1" s="1"/>
  <c r="B37" i="1" s="1"/>
  <c r="B38" i="1" s="1"/>
  <c r="M33" i="1"/>
  <c r="I33" i="1"/>
  <c r="L32" i="1"/>
  <c r="K32" i="1"/>
  <c r="J32" i="1"/>
  <c r="J33" i="1" s="1"/>
  <c r="H32" i="1"/>
  <c r="G32" i="1"/>
  <c r="F32" i="1"/>
  <c r="E32" i="1"/>
  <c r="D32" i="1"/>
  <c r="M31" i="1"/>
  <c r="L31" i="1"/>
  <c r="K31" i="1"/>
  <c r="J31" i="1"/>
  <c r="I31" i="1"/>
  <c r="H31" i="1"/>
  <c r="G31" i="1"/>
  <c r="F31" i="1"/>
  <c r="E31" i="1"/>
  <c r="D31" i="1"/>
  <c r="M28" i="1"/>
  <c r="L28" i="1"/>
  <c r="K28" i="1"/>
  <c r="K33" i="1" s="1"/>
  <c r="J28" i="1"/>
  <c r="I28" i="1"/>
  <c r="H28" i="1"/>
  <c r="H33" i="1" s="1"/>
  <c r="G28" i="1"/>
  <c r="F28" i="1"/>
  <c r="E28" i="1"/>
  <c r="D28" i="1"/>
  <c r="D33" i="1" s="1"/>
  <c r="B28" i="1"/>
  <c r="B29" i="1" s="1"/>
  <c r="B30" i="1" s="1"/>
  <c r="B31" i="1" s="1"/>
  <c r="B32" i="1" s="1"/>
  <c r="B26" i="1"/>
  <c r="B27" i="1" s="1"/>
  <c r="M24" i="1"/>
  <c r="L24" i="1"/>
  <c r="K24" i="1"/>
  <c r="J24" i="1"/>
  <c r="H24" i="1"/>
  <c r="G24" i="1"/>
  <c r="F24" i="1"/>
  <c r="E24" i="1"/>
  <c r="D24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B17" i="1"/>
  <c r="B18" i="1" s="1"/>
  <c r="B19" i="1" s="1"/>
  <c r="B20" i="1" s="1"/>
  <c r="B21" i="1" s="1"/>
  <c r="B22" i="1" s="1"/>
  <c r="B23" i="1" s="1"/>
  <c r="A16" i="1"/>
  <c r="A17" i="1" s="1"/>
  <c r="A18" i="1" s="1"/>
  <c r="A20" i="1" s="1"/>
  <c r="A21" i="1" s="1"/>
  <c r="A22" i="1" s="1"/>
  <c r="A23" i="1" s="1"/>
  <c r="H259" i="1" l="1"/>
  <c r="H268" i="1" s="1"/>
  <c r="L33" i="1"/>
  <c r="M131" i="1"/>
  <c r="M142" i="1"/>
  <c r="M141" i="1" s="1"/>
  <c r="M172" i="1" s="1"/>
  <c r="M259" i="1" s="1"/>
  <c r="K259" i="1"/>
  <c r="K268" i="1" s="1"/>
  <c r="K260" i="1" s="1"/>
  <c r="F64" i="1"/>
  <c r="L119" i="1"/>
  <c r="F141" i="1"/>
  <c r="F172" i="1" s="1"/>
  <c r="E106" i="1"/>
  <c r="G141" i="1"/>
  <c r="G172" i="1" s="1"/>
  <c r="G106" i="1"/>
  <c r="K141" i="1"/>
  <c r="K172" i="1" s="1"/>
  <c r="H260" i="1"/>
  <c r="L76" i="1"/>
  <c r="L89" i="1"/>
  <c r="L86" i="1" s="1"/>
  <c r="L92" i="1" s="1"/>
  <c r="L96" i="1" s="1"/>
  <c r="L259" i="1" s="1"/>
  <c r="L268" i="1" s="1"/>
  <c r="L260" i="1" s="1"/>
  <c r="L131" i="1"/>
  <c r="I259" i="1"/>
  <c r="I268" i="1" s="1"/>
  <c r="I260" i="1" s="1"/>
  <c r="G88" i="1"/>
  <c r="G86" i="1" s="1"/>
  <c r="G92" i="1" s="1"/>
  <c r="G96" i="1" s="1"/>
  <c r="G259" i="1" s="1"/>
  <c r="G268" i="1" s="1"/>
  <c r="G260" i="1" s="1"/>
  <c r="G76" i="1"/>
  <c r="E33" i="1"/>
  <c r="J88" i="1"/>
  <c r="J86" i="1" s="1"/>
  <c r="J92" i="1" s="1"/>
  <c r="J96" i="1" s="1"/>
  <c r="J259" i="1" s="1"/>
  <c r="J268" i="1" s="1"/>
  <c r="J260" i="1" s="1"/>
  <c r="K106" i="1"/>
  <c r="J119" i="1"/>
  <c r="E131" i="1"/>
  <c r="J76" i="1"/>
  <c r="E259" i="1"/>
  <c r="E268" i="1" s="1"/>
  <c r="E260" i="1" s="1"/>
  <c r="H131" i="1"/>
  <c r="D119" i="1"/>
  <c r="D259" i="1" s="1"/>
  <c r="D268" i="1" s="1"/>
  <c r="D260" i="1" s="1"/>
  <c r="J141" i="1"/>
  <c r="J172" i="1" s="1"/>
  <c r="F33" i="1"/>
  <c r="F259" i="1" s="1"/>
  <c r="F268" i="1" s="1"/>
  <c r="F260" i="1" s="1"/>
  <c r="I88" i="1"/>
  <c r="I86" i="1" s="1"/>
  <c r="I92" i="1" s="1"/>
  <c r="I96" i="1" s="1"/>
  <c r="I76" i="1"/>
  <c r="G33" i="1"/>
  <c r="D76" i="1"/>
  <c r="E76" i="1"/>
  <c r="D143" i="1"/>
  <c r="D141" i="1" s="1"/>
  <c r="D1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bayarbaatar</author>
  </authors>
  <commentList>
    <comment ref="D37" authorId="0" shapeId="0" xr:uid="{46F8F40F-6EC2-44A3-8143-60D1C9F22BE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E37" authorId="0" shapeId="0" xr:uid="{9B91713B-7D76-4BBC-9EDF-4D625DD4C55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F37" authorId="0" shapeId="0" xr:uid="{D87E518E-99F3-4DB2-96B4-ACB2D8B582C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G37" authorId="0" shapeId="0" xr:uid="{21F2CCAB-FC13-4325-B4C2-DB82CB7BCA8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H37" authorId="0" shapeId="0" xr:uid="{0B25B932-00E9-4B09-A6D7-F270F3E7277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I37" authorId="0" shapeId="0" xr:uid="{41319DCA-2111-4E20-B0FC-6623DB61762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J37" authorId="0" shapeId="0" xr:uid="{87302E7C-B789-468D-A7E3-E76E494A6A4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K37" authorId="0" shapeId="0" xr:uid="{9A655965-A628-4855-B4DD-A236BB20C8C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L37" authorId="0" shapeId="0" xr:uid="{D6341235-E6E7-417B-A660-7D0635488F9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Батлагдсан төсөв хүрэхгүй байгаа тул 1 кв цахилгааны үнийг багасгаж байж батлагдсан төсөвтөө багтаалаа.
Эрчим хүчний зохицуулах хорооны 2015 оны  199 тоот тогтоолоор цахилгааны үнэ  141.35 төгрөг / цахилгааны 1 кв-ын үнэ- 128.50 төгрөг, НӨТ-12.85 төг/ болж нэмэгдсэн. Тогтоолыг  хавсаргав.</t>
        </r>
      </text>
    </comment>
    <comment ref="I49" authorId="1" shapeId="0" xr:uid="{43AED4AD-AAAC-4958-84CC-4E53530D33DD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2021 оноос халаалтын хугацааг 9-р сарын 15-10 сарын 15 хүртэл 1 сараар сунгасан.</t>
        </r>
      </text>
    </comment>
    <comment ref="F256" authorId="1" shapeId="0" xr:uid="{271C0AEF-B4C5-4698-9161-F018CD0A353B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G256" authorId="1" shapeId="0" xr:uid="{3889ADBE-A82E-4DB6-8FCE-303AE185E968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H256" authorId="1" shapeId="0" xr:uid="{84BF1B79-1B06-4B01-AA15-C7A066C0CD0C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I256" authorId="1" shapeId="0" xr:uid="{8A096F03-0058-4E6C-85FB-964CE7C2202F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J256" authorId="1" shapeId="0" xr:uid="{6762969B-9D39-4770-91D3-578D2F641EB9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K256" authorId="1" shapeId="0" xr:uid="{FB49D45E-1C63-47AC-9975-5C6AB6F3C4D6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  <comment ref="L256" authorId="1" shapeId="0" xr:uid="{C0AE23B5-0D9D-4B4F-843A-C4F2243E0A67}">
      <text>
        <r>
          <rPr>
            <b/>
            <sz val="9"/>
            <color indexed="81"/>
            <rFont val="Tahoma"/>
            <family val="2"/>
          </rPr>
          <t>bayarbaatar:</t>
        </r>
        <r>
          <rPr>
            <sz val="9"/>
            <color indexed="81"/>
            <rFont val="Tahoma"/>
            <family val="2"/>
          </rPr>
          <t xml:space="preserve">
Сүхбаатар аймгийн Баруун-Урт сумын иргэдийн төлөөлөгчдийн хурлын 2019-04-03-ны өдрийн 05 дугаар тогтоолыг хавсаргав.</t>
        </r>
      </text>
    </comment>
  </commentList>
</comments>
</file>

<file path=xl/sharedStrings.xml><?xml version="1.0" encoding="utf-8"?>
<sst xmlns="http://schemas.openxmlformats.org/spreadsheetml/2006/main" count="325" uniqueCount="262">
  <si>
    <t>Хүснэгт 1</t>
  </si>
  <si>
    <t>Сүхбаатар аймгийн Эрүүл мэндийн газрын  2022 оны төсвийн төлөвлөгөөний төсөл, 2023-2024 оны төсөөлөл</t>
  </si>
  <si>
    <t>Жич: 1.Шинээр хэрэгжүүлэх арга хэмжээг үндсэн төсвөөс тусд нь салгаж 7 баганад төлөвлөх</t>
  </si>
  <si>
    <t>2. Шинэ арга хэмжээнд үйл ажиллагаа өргөжүүлсэн болон өргөтгөл, шинэ барилага , тогтоол шийдвэрээр батлагдсан бусад арга хэмжээнүүдийг оруулна</t>
  </si>
  <si>
    <t xml:space="preserve">3. Зардал тус бүрийн Задрагаа тооцоо хавсаргах </t>
  </si>
  <si>
    <t>4. Бүх онуудын төсөв болон хүлээгдэж буй гүйцэтгэл, төлөвлөгөөг хүснэгтэнд бүрэн бөглөхийг анхаарах</t>
  </si>
  <si>
    <t>5. Хүснэгтэнд зайлшгүй мөр, багана нэмэх шаардлага гарвал хамгийн доод талын мөрний доор тусад нь нэмж бичнэ</t>
  </si>
  <si>
    <t>6.Нийт зардлын дүнг мянган төгрөгөөр, задаргаа үзүүлэлтүүд (тариф, орны тоо  г.м) -ийг төгрөгөөр буюу ямар нэгэн нарийвчлалгүй бичнэ</t>
  </si>
  <si>
    <t>/мян.төг/</t>
  </si>
  <si>
    <t>Мөрийн дугаар</t>
  </si>
  <si>
    <t>№</t>
  </si>
  <si>
    <t>Зардлын зүйл анги</t>
  </si>
  <si>
    <t>Байгууллагын нэр</t>
  </si>
  <si>
    <t>2020 он</t>
  </si>
  <si>
    <t>2021 он</t>
  </si>
  <si>
    <t>2022 он</t>
  </si>
  <si>
    <t>Тайлбар</t>
  </si>
  <si>
    <t>Бат</t>
  </si>
  <si>
    <t>Гүйц</t>
  </si>
  <si>
    <t>ХБГ</t>
  </si>
  <si>
    <t>Төл</t>
  </si>
  <si>
    <t>Шинээр хэрэгжүүлэх арга хэмжээ</t>
  </si>
  <si>
    <t>Нийт</t>
  </si>
  <si>
    <t>төс</t>
  </si>
  <si>
    <t xml:space="preserve">                Цалин, хөлс болон нэмэгдэл урамшил</t>
  </si>
  <si>
    <t>Стандартаар байх орон тооны доод хязгаар</t>
  </si>
  <si>
    <t>Одоо байгаа үндсэн ажиллагсдын тоо (мөрдөгдөж буй цалингийн сүлжээгээр)</t>
  </si>
  <si>
    <t>Үндсэн цалин /задаргаа хавсралтаар/</t>
  </si>
  <si>
    <t xml:space="preserve">Нэмэгдэл </t>
  </si>
  <si>
    <t>Гэрээт ажлын цалин /задаргаа хавсралтаар/</t>
  </si>
  <si>
    <t>Унаа, хоолны хөнгөлөлт</t>
  </si>
  <si>
    <t xml:space="preserve">Үр дүнгийн урамшуулал /нөхцөлийн болон ажлын үр дүнгийн урамшууллыг хавсралтад тусд нь тооцох/ </t>
  </si>
  <si>
    <t>Ажил олгогчоос нийгмийн даатгалд төлөх шимтгэл</t>
  </si>
  <si>
    <t>ЦАЛИН ХӨЛС, НЭМЭГДЭЛ УРАМШИЛ, НДШ-ИЙН ЗАРДЛЫН ДҮН</t>
  </si>
  <si>
    <t xml:space="preserve">                   Бичиг хэрэг</t>
  </si>
  <si>
    <t>Маягтын тоо</t>
  </si>
  <si>
    <t>Нэг ширхэг маягтын дундаж зардал (задаргааг хавсаргах)</t>
  </si>
  <si>
    <t>Маягтын зардал</t>
  </si>
  <si>
    <t>Бичиг хэргийн ажилтны тоо</t>
  </si>
  <si>
    <t>Нэг ажилтаны жилд хэрэглэх бичиг хэргийн зардал</t>
  </si>
  <si>
    <t>Албан бичгийн хэрэглэл материалын зардал</t>
  </si>
  <si>
    <t>Бичиг хэргийн бусад зардал (канон, принтерийн хор)</t>
  </si>
  <si>
    <t xml:space="preserve">БИЧИГ ХЭРГИЙН ЗАРДЛЫН ДҮН </t>
  </si>
  <si>
    <t xml:space="preserve">                   Гэрэл цахилгаан</t>
  </si>
  <si>
    <t>Сүүлийн 3 жилийн дунджаар жилд хэрэглэх нийт цахилгаан эрчим хүч (квт)</t>
  </si>
  <si>
    <t>Үүнээс: барилга шинээр өргөтгөл хийгдсэн болон ашиглалтад орсонтой холбоотой</t>
  </si>
  <si>
    <t xml:space="preserve">Нэг квт цахилгааны үнэ </t>
  </si>
  <si>
    <t>Задгайгаар төлөх цахилгаанын зардал (задаргааг хавсаргах)</t>
  </si>
  <si>
    <t>ГЭРЭЛ ЦАХИЛГААНЫ ЗАРДЛЫН ДҮН</t>
  </si>
  <si>
    <t xml:space="preserve">                   Түлш, халаалт</t>
  </si>
  <si>
    <t>Сүүлийн 3 жилийн дунджаар тоолуурын заалтын гүйлт</t>
  </si>
  <si>
    <t xml:space="preserve">Монгол улсын Эрчим хүчний сайдын Халаалтын хугацааг 09 дүгээр сарын 15-аас 05 дугаар сарын 15-н өдрийг хүртэл 1 сараар нэмэгдүүлэх тухай 2021 оны 07 дугаар сарын 22-ны өдрийн А/129 тоот тушаалыг хавсаргав.
Сүхбаатар аймгийн "Дөрвөлж" ОНӨҮГ-ын захиралын 2021 оны 06 дугаар сарын 23-ны өдрийн Халаалтын хугацааг 09 дүгээр сарын 15-ны өдрөөс эхлэн дараа оны 05 дугаар сарын 15-ны өдрийг хүртэл 1 сараар сунгах тухай 5/668 тоот албан бичиг, Сүхбаатар аймгийн Засаг даргын 2021 оны 05 дугаар сарын 21-ны өдрийн Эрчим хүчний яаманд халаалтын хугацааг  09 дүгээр сарын 15-ны өдрөөс эхлэн дараа оны 05 дугаар сарын 15-ны өдрийг хүртэл 1 сараар сунгах тухай албан тоотуудын дагуу халаалтын хугацааг 8 сараар тооцлоо. Албан тоотуудыг хавсаргав.
</t>
  </si>
  <si>
    <t xml:space="preserve">       Үүнээс: барилга шинээр өргөтгөл хийгдсэн болон ашиглалтад орсонтой холбоотой</t>
  </si>
  <si>
    <t>Нэг кило калорийн үнэ</t>
  </si>
  <si>
    <t>Халаалтын хугацаа (сараар)</t>
  </si>
  <si>
    <t>Халаалтын хугацаанд төлөх нийт зардал гүйлтээр</t>
  </si>
  <si>
    <t>Сүүлийн 3 жилийн дунджаар халааж байгаа нийт талбай,  (куб метр)</t>
  </si>
  <si>
    <t>Нэг куб метр талбайн сарын халаалтын хөлс</t>
  </si>
  <si>
    <t>Халаалтын хугацаанд төлөх нийт зардал талбайгаар</t>
  </si>
  <si>
    <t>Сүүлийн 3 жилийн дунджаар  бүх зууханд зарцуулах нүүрсний хэмжээ (тн)</t>
  </si>
  <si>
    <t>Нэг тонн нүүрсний үнэ</t>
  </si>
  <si>
    <t>Тээвэрлэлтийн зардал</t>
  </si>
  <si>
    <t>Бүх зууханд хэрэглэх нүүрсний нийт зардал</t>
  </si>
  <si>
    <t>Сүүлийн 3 жилийн дунджаар бүх зууханд зарцуулах мод (куб метр)</t>
  </si>
  <si>
    <t>Нэг куб метр мод бэлтгэх үнэ</t>
  </si>
  <si>
    <t>Бүх зууханд хэрэглэх модны нийт зардал</t>
  </si>
  <si>
    <t>Сүүлийн 3 жилийн дунджаар хэрэглээний халуун усны хэмжээ</t>
  </si>
  <si>
    <t>Хэрэглээний халуун усны нэгжийн үнэ</t>
  </si>
  <si>
    <t>Хэрэглээний халуун усны нийт зардал</t>
  </si>
  <si>
    <t>ТҮЛШ, ХАЛААЛТЫН ЗАРДЛЫН ДҮН</t>
  </si>
  <si>
    <t xml:space="preserve">                   Тээвэр (шатахуун)</t>
  </si>
  <si>
    <t xml:space="preserve">Байгууллагын өөрийн автомашины тоо бүгд </t>
  </si>
  <si>
    <t xml:space="preserve"> Үүнээс: Түргэн тусламжийн автомашин</t>
  </si>
  <si>
    <t xml:space="preserve">               Суудлын автомашин</t>
  </si>
  <si>
    <t xml:space="preserve">               Мотоцикл</t>
  </si>
  <si>
    <t xml:space="preserve">               Ачааны автомашин</t>
  </si>
  <si>
    <t xml:space="preserve">Нэг машины сүүлийн 3 жилийн гүйлтийн дундаж (км) </t>
  </si>
  <si>
    <t xml:space="preserve">Бүх машины сүүлийн 3 жилийн дундаж гүйлт  (км) </t>
  </si>
  <si>
    <t>Гүйлтийн 100 км-т зарцуулах шатахууны дундаж норм (литр)</t>
  </si>
  <si>
    <t>Шатахууны жилийн нийт хэрэгцээ (литр)</t>
  </si>
  <si>
    <t>Нэг литр шатахууны дундаж үнэ</t>
  </si>
  <si>
    <t>Шатахууны нийт зардал (21*26)</t>
  </si>
  <si>
    <t>Тослох материалын нийт хэрэгцээ</t>
  </si>
  <si>
    <t>Тослох материалын нэгжийн дундаж үнэ</t>
  </si>
  <si>
    <t xml:space="preserve">Тослох материалын нийт зардал </t>
  </si>
  <si>
    <t xml:space="preserve">       ТЭЭВЭР (ШАТАХУУН)-ИЙН ЗАРДЛЫН ДҮН </t>
  </si>
  <si>
    <t xml:space="preserve">                   Шуудан, холбоо</t>
  </si>
  <si>
    <t>Албан бичгийн тоо</t>
  </si>
  <si>
    <t>Нэг албан бичгийн дундаж зардал</t>
  </si>
  <si>
    <t xml:space="preserve">Шуудангийн нийт зардал </t>
  </si>
  <si>
    <t>Телефон утасны тоо</t>
  </si>
  <si>
    <t>Телефон утасны сарын суурь хураамж</t>
  </si>
  <si>
    <t xml:space="preserve">Телефон утасны жилийн суурь хураамж </t>
  </si>
  <si>
    <t xml:space="preserve">Телефон ярианы сарын дундаж зардал </t>
  </si>
  <si>
    <t xml:space="preserve">Телефон ярианы жилийн дундаж зардал </t>
  </si>
  <si>
    <t>ШУУДАН ХОЛБООНЫ ЗАРДЛЫН ДҮН</t>
  </si>
  <si>
    <t xml:space="preserve">                   Цэвэр, бохир ус</t>
  </si>
  <si>
    <t>Сүүлийн 3 жилийн дунджаар 1 жилд зарцуулах нийт цэвэр ус (куб метр)</t>
  </si>
  <si>
    <t>Нэг куб метр цэвэр усны үнэ</t>
  </si>
  <si>
    <t>Цэвэр усны нийт зардал</t>
  </si>
  <si>
    <t>Сүүлийн 3 жилийн дунджаар 1 жилд зарцуулах нийт бохир ус (куб метр)</t>
  </si>
  <si>
    <t>Нэг куб метр бохир усны үнэ</t>
  </si>
  <si>
    <t>Бохир усны нийт зардал</t>
  </si>
  <si>
    <t>Зөөврийн усны нийт хэрэгцээ (тн)</t>
  </si>
  <si>
    <t>Зөөврийн усны нэгж (тн)-ийн үнэ</t>
  </si>
  <si>
    <t xml:space="preserve">Зөөврийн усны нийт зардал </t>
  </si>
  <si>
    <t>ЦЭВЭР, БОХИР УСНЫ ЗАРДЛЫН ДҮН (4+8+11)</t>
  </si>
  <si>
    <t xml:space="preserve">                   Дотоод албан томилолт</t>
  </si>
  <si>
    <t>Албан томилолтоор ажиллагсадын тоо бүгд</t>
  </si>
  <si>
    <t xml:space="preserve"> Үүнээс: УБ хотод</t>
  </si>
  <si>
    <t xml:space="preserve">               аймагт</t>
  </si>
  <si>
    <t xml:space="preserve">               хөдөө суманд</t>
  </si>
  <si>
    <t xml:space="preserve">               өөр аймагт</t>
  </si>
  <si>
    <t>Нэг ажилтны томилолтын дундаж хугацаа</t>
  </si>
  <si>
    <t xml:space="preserve">Томилолтын нийт хүн хоног </t>
  </si>
  <si>
    <t xml:space="preserve"> Үүнээс: УБ хотод </t>
  </si>
  <si>
    <t xml:space="preserve">               аймагт </t>
  </si>
  <si>
    <t>Нэг ор хоногийн томилолтын зардал (Сангийн сайдын тушаалаар)</t>
  </si>
  <si>
    <t>Томилолтын нийт зардал</t>
  </si>
  <si>
    <t xml:space="preserve">               хөдөө суманд </t>
  </si>
  <si>
    <t>Буудлын нэг хүнд 1 хоногт ноогдох дундаж зардал</t>
  </si>
  <si>
    <t>Буудалд байрласны нийт зардал</t>
  </si>
  <si>
    <t xml:space="preserve">Замын зардал </t>
  </si>
  <si>
    <t>Онгоцоор:</t>
  </si>
  <si>
    <t xml:space="preserve">              өөр аймагт</t>
  </si>
  <si>
    <t>Вагоноор:</t>
  </si>
  <si>
    <t>Машинаар:</t>
  </si>
  <si>
    <t>Дотоодын сургалт, семинар, хурал, зөвлөгөөнд оролцогчдын зардал (задаргаа тооцоогоор)</t>
  </si>
  <si>
    <t>Алсын дуудлагын томилолтын зардал (задаргаа тооцоогоор)</t>
  </si>
  <si>
    <t>ДОТООД АЛБАН ТОМИЛОЛТЫН ЗАРДЛЫН ДҮН</t>
  </si>
  <si>
    <t xml:space="preserve">                   Ном, хэвлэл авах</t>
  </si>
  <si>
    <t>Албан хэрэгцээний тогтмол хэвлэлийн тоо</t>
  </si>
  <si>
    <t>Хэвлэлийн дундаж үнэ</t>
  </si>
  <si>
    <t>НОМ, ХЭВЛЭЛ АВАХ ЗАРДЛЫН ДҮН</t>
  </si>
  <si>
    <t xml:space="preserve">                   Эд хогшил худалдан авах</t>
  </si>
  <si>
    <t>Багаж, техник, хэрэгсэл</t>
  </si>
  <si>
    <t>Сүхбаатар аймагт Эрүүл мэндийн салбар үүссний 80 жилийн ой 2022 онд тохионо.</t>
  </si>
  <si>
    <t>Тавилга</t>
  </si>
  <si>
    <t>Хөдөлмөр хамгааллын хэрэглэл</t>
  </si>
  <si>
    <t>Бага үнэтэй, түргэн элэгдэх зүйлс</t>
  </si>
  <si>
    <t>ЭД ХОГШИЛ ХУДАЛДАН АВАХ ЗАРДЛЫН ДҮН</t>
  </si>
  <si>
    <t xml:space="preserve">                   Нормын хувцас, зөөлөн эдлэл</t>
  </si>
  <si>
    <t>Хөдөлмөр хамгааллын хувцас, хэрэгсэл авах зардал(задаргаа тооцоогоор)</t>
  </si>
  <si>
    <t>Нэмсэн</t>
  </si>
  <si>
    <t>Эмнэлгийн зөөлөн эдлэл авах зардал (задаргаа тооцоогоор)</t>
  </si>
  <si>
    <t>Нормын сүүний зардал</t>
  </si>
  <si>
    <t>НОРМЫН ХУВЦАС, ЗӨӨЛӨН ЭДЛЭЛИЙН ЗАРДЛЫН ДҮН</t>
  </si>
  <si>
    <t xml:space="preserve">                   Хоол</t>
  </si>
  <si>
    <t>Ашиглаж байгаа орны тоо (батлагдсан орны тоо)</t>
  </si>
  <si>
    <t>Нэг орны жилд ашиглах дундаж хоног</t>
  </si>
  <si>
    <t>Нийт ор хоног</t>
  </si>
  <si>
    <t>Нэг ор хоногт нэг өвчтөнд ноогдох хоолны дундаж зардал</t>
  </si>
  <si>
    <t>Хоолны нийт зардал</t>
  </si>
  <si>
    <t xml:space="preserve">Донорын хоолны зардал(задаргаа тооцоогоор) </t>
  </si>
  <si>
    <t>ХООЛНЫ ЗАРДЛЫН ДҮН</t>
  </si>
  <si>
    <t xml:space="preserve">                   Эм (2019 онд тендерээр худалдаж авсан эмийн зардлыг эм, эмнэлгийн хэрэгсэл, урвалж бодис, оношлуурын мөнгөн дүнгээр салгасан тооцоог хавсаргах)</t>
  </si>
  <si>
    <t>Эм, тарианы зардал /тасаг нэгжээр задаргаа тооцоо/</t>
  </si>
  <si>
    <t>Эмнэлгийн хэрэгслийн зардал /тасаг нэгжээр задаргаа тооцоо/</t>
  </si>
  <si>
    <t>Урвалж бодис, оношлуурын зардал /задаргаа тооцоо/</t>
  </si>
  <si>
    <t>Цус цусан бүтээгдэхүүнтэй  холбоотой зардал /задаргаа тооцоо/</t>
  </si>
  <si>
    <t xml:space="preserve">Дархлаажуулалтын зардал (ЭМГ-ын хувьд хэрэв байдаг бол задаргаа тооцоогоор) </t>
  </si>
  <si>
    <t>Төр хариуцах эмийн зардал (хавсралт хүснэгтийн дагуу задаргаа тооцоогоор)</t>
  </si>
  <si>
    <t>ЭМИЙН ЗАРДЛЫН ДҮН</t>
  </si>
  <si>
    <t xml:space="preserve">                   Урсгал засвар</t>
  </si>
  <si>
    <t>Барилга, сантехникийн засварын зардал</t>
  </si>
  <si>
    <t>Тоног төхөөрөмж, багаж хэрэгслийн засварын зардал /сэлбэг/ задаргаа тооцоогоор/</t>
  </si>
  <si>
    <t>Автомашины засвар, үйлчилгээний зардал /сэлбэг, дугуй/</t>
  </si>
  <si>
    <t>УРСГАЛ ЗАСВАРЫН ЗАРДЛЫН ДҮН</t>
  </si>
  <si>
    <t xml:space="preserve">                   Биеийн тамирын уралдаан, тэмцээн</t>
  </si>
  <si>
    <t>БИЕИЙН ТАМИРЫН УРАЛДААН, ТЭМЦЭЭНИЙ ЗАРДЛЫН ДҮН</t>
  </si>
  <si>
    <t xml:space="preserve">                   Байрны түрээсийн хөлс</t>
  </si>
  <si>
    <t>Түрээсэлсэн талбайн хэмжээ (кв.м)</t>
  </si>
  <si>
    <t>Нэг кв.м талбайн түрээсийн сарын хөлс (Гэрээг хавсаргах)</t>
  </si>
  <si>
    <t>Жилд түрээслэх хугацаа (сараар)</t>
  </si>
  <si>
    <t>БАЙРНЫ ТҮРЭЭСИЙН ЗАРДЛЫН ДҮН</t>
  </si>
  <si>
    <t>Бусдаар гүйцэтгүүлсэн ажил, үйлчилгээний хөлс</t>
  </si>
  <si>
    <t>17.1</t>
  </si>
  <si>
    <t>Мэдээллийн технологийн үйлчилгээний хөлс</t>
  </si>
  <si>
    <t>17.2</t>
  </si>
  <si>
    <t>Интернэт олгож байгаа байгууллагын нэр</t>
  </si>
  <si>
    <t>МЦХСТӨҮГ</t>
  </si>
  <si>
    <t>17.3</t>
  </si>
  <si>
    <t>Интернэтийн сарын суурь хураамж</t>
  </si>
  <si>
    <t>17.4</t>
  </si>
  <si>
    <t xml:space="preserve">Интернэтийн жилийн суурь хураамж </t>
  </si>
  <si>
    <t>17.5</t>
  </si>
  <si>
    <t xml:space="preserve">Интернэтийн сарын дундаж зардал </t>
  </si>
  <si>
    <t>17.6</t>
  </si>
  <si>
    <t>Интернэтийн нийт зардал</t>
  </si>
  <si>
    <t>17.7</t>
  </si>
  <si>
    <t>Аудит, баталгаажуулалт зэрэглэл тогтоох үйлчилгээний хөлс (гадаад)-аудитын зардал  /гэрээ, тариф/</t>
  </si>
  <si>
    <t>17.8</t>
  </si>
  <si>
    <t>Аудит, зэрэглэл тогтоох үйлчилгээний хөлс (дотоод)-Магадлан итгэмжлэлийн зардал</t>
  </si>
  <si>
    <t>17.9</t>
  </si>
  <si>
    <t>Банк, санхүүгийн байгууллагын үйлчилгээний хураамж</t>
  </si>
  <si>
    <t>17.10</t>
  </si>
  <si>
    <t>Тээврийн хэрэгслийн даатгал /гэрээг хавсаргах/</t>
  </si>
  <si>
    <t>17.11</t>
  </si>
  <si>
    <t>Тээврийн хэрэгслийн оношлогоо</t>
  </si>
  <si>
    <t>17.12</t>
  </si>
  <si>
    <t>Харуул хамгаалалтын хөлс/задаргаа тооцоо, гэрээг хавсаргах</t>
  </si>
  <si>
    <t>БУСДААР ГҮЙЦЭТГҮҮЛСЭН АЖИЛ, ҮЙЛЧИЛГЭЭНИЙ ХӨЛСНИЙ ДҮН</t>
  </si>
  <si>
    <t>Бараа үйлчилгээний бусад зардал</t>
  </si>
  <si>
    <t>Хөтөлбөр болон төслийн дотоод урсгал зардал</t>
  </si>
  <si>
    <t>Хичээл, үйлдвэрлэлийн дадлага хийх зардал /сургалтын хөтөлбөр, хүний тоо, задаргаа тооцоо, хүрэх үр дүн/</t>
  </si>
  <si>
    <t>Мэргэжил дээшлүүлэх сургалтын нийт зардал /сургалтын хөтөлбөр, хүний тоо, задаргаа тооцоо, хүрэх үр дүн/-ЭМХТ-ийн хувьд</t>
  </si>
  <si>
    <t>Сургалт , семинар зохион байгуулах зардал /сургалтын хөтөлбөр, хүний тоо, задаргаа тооцоо, хүрэх үр дүн/-ЭМХТ-ийн хувьд-210901</t>
  </si>
  <si>
    <t>БАРАА ҮЙЛЧИЛГЭЭНИЙ БУСАД ЗАРДЛЫН ДҮН</t>
  </si>
  <si>
    <t>Хог хаягдал устгах, ариутгал, цэвэрлэгээ</t>
  </si>
  <si>
    <t>Ахуйн хог хаягдал /задаргаа тооцоо, гэрээ/</t>
  </si>
  <si>
    <t>Эмнэлгийн хог хаягдал /задаргаа тооцоо, гэрээ/</t>
  </si>
  <si>
    <t>Ариутгал халдваргүйжүүлэлтийн зардал /задаргаа тооцоо/</t>
  </si>
  <si>
    <t>Цэвэрлэгээний материалын зардал /задаргаа тооцоо/</t>
  </si>
  <si>
    <t>ХОГ, ХАЯГДАЛ УСТГАХ, АРИУТГАЛ, ЦЭВЭРЛЭГЭЭ</t>
  </si>
  <si>
    <t xml:space="preserve">                   Нэг удаагийн тэтгэмж, урамшуулал</t>
  </si>
  <si>
    <t>Тэтгэвэрт гарах хүний тоо (нэрсийг хавсралтаар)</t>
  </si>
  <si>
    <t>Тэтгэвэрт гарахад олгох тэтгэмж авах хүмүүсийн нийт зардал</t>
  </si>
  <si>
    <t>3 болон 5 жил тутамд олгох тэтгэмж авах хүний тоо (Нэрсийг хавсралтаар)</t>
  </si>
  <si>
    <t xml:space="preserve">       Үүнээс: 3 жил тутамд олгох тэтгэмж авах хүний тоо</t>
  </si>
  <si>
    <t xml:space="preserve">       Үүнээс: 5 жил тутамд олгох тэтгэмж авах хүний тоо</t>
  </si>
  <si>
    <t>3 болон 5 жил тутамд олгох тэтгэмж авах хүмүүсийн мөнгөн тэтгэмжийн нийт зардал</t>
  </si>
  <si>
    <t>Тэтгэвэрт гарах болон 5 жил тутамд олгох тэтгэмж авах хүмүүсийн нийт зардал</t>
  </si>
  <si>
    <t>Нэг удаагийн тэтгэмжийн зардал(задаргаа тооцоогоор)</t>
  </si>
  <si>
    <t>Шагнал, урамшууллын зардал(задаргаа тооцоогоор)</t>
  </si>
  <si>
    <t>НЭГ УДААГИЙН ТЭТГЭМЖ, УРАМШУУЛЛЫН ЗАРДЛЫН ДҮН</t>
  </si>
  <si>
    <t>Төлбөр, хураамж</t>
  </si>
  <si>
    <t>Газрын хэмжээ</t>
  </si>
  <si>
    <t>Нэг га-ын төлбөр</t>
  </si>
  <si>
    <t>Газрын төлбөр</t>
  </si>
  <si>
    <t>Тээврийн хэрэгслийн татвар</t>
  </si>
  <si>
    <t>ТӨЛБӨР, ХУРААМЖИЙН ЗАРДЛЫН ДҮН</t>
  </si>
  <si>
    <t>УРСГАЛ ЗАРДЛЫН НИЙТ ДҮН</t>
  </si>
  <si>
    <t>ЗАРДЛЫГ САНХҮҮЖҮҮЛЭХ ЭХ ҮҮСВЭР</t>
  </si>
  <si>
    <t>Эрүүл мэндийн даатгалын сангаас санхүүжих</t>
  </si>
  <si>
    <t>Үндсэн үйл ажиллагааны орлогоос санхүүжих</t>
  </si>
  <si>
    <t>Үүнээс: 1. Даатгуулагчийн өөрөө төлөх төлбөрийн орлого</t>
  </si>
  <si>
    <t xml:space="preserve">            2. Нэмэлт тусламж, үйлчилгээний орлого (2018 оны зарцуулах саналыг хавсаргах)</t>
  </si>
  <si>
    <t xml:space="preserve">            3. Төлбөртэй тусламж, үйлчилгээний орлого </t>
  </si>
  <si>
    <t xml:space="preserve">            4. Өндөр өртөгтэй мэс заслын тусламж үйлчилгээнд иргэний төлөх төлбөрийн орлого </t>
  </si>
  <si>
    <t>Туслах үйл ажиллагааны орлогоос санхүүжих</t>
  </si>
  <si>
    <t>Төсвөөс санхүүжих</t>
  </si>
  <si>
    <t xml:space="preserve">                   Байгууллагын тоо</t>
  </si>
  <si>
    <t xml:space="preserve">                  Ажиллагсад бүгд</t>
  </si>
  <si>
    <t>24.1</t>
  </si>
  <si>
    <t>Үндсэн ажиллагсадын нийт орон тоо /хүснэгт2/</t>
  </si>
  <si>
    <t>24.2</t>
  </si>
  <si>
    <t>Үүнээс: Удирдах</t>
  </si>
  <si>
    <t>24.3</t>
  </si>
  <si>
    <t xml:space="preserve">            Гүйцэтгэх</t>
  </si>
  <si>
    <t>24.4</t>
  </si>
  <si>
    <t xml:space="preserve">            Үйлчлэх</t>
  </si>
  <si>
    <t>24.5</t>
  </si>
  <si>
    <t>Гэрээт ажиллагсадын тоо</t>
  </si>
  <si>
    <t>24.6</t>
  </si>
  <si>
    <t>Орон тооны мэдээлэл</t>
  </si>
  <si>
    <t>24.7</t>
  </si>
  <si>
    <t>Төрийн захиргааны албан хаагч (ТЗ)</t>
  </si>
  <si>
    <t>24.8</t>
  </si>
  <si>
    <t>Эрүүл мэндийн салбарын төрийн үйлчилгээний албан хаагч (ТҮЭМ)</t>
  </si>
  <si>
    <t>24.9</t>
  </si>
  <si>
    <t>Төрийн үйлчилгээний бусад албан хаагч (ТҮ)</t>
  </si>
  <si>
    <t>Судалгаа гаргасан: ЭМГ-ын Эдийн засагч                                                      О.Баярбаатар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</si>
</sst>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#,##0.000"/>
    <numFmt numFmtId="167" formatCode="0.0"/>
    <numFmt numFmtId="168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3" fillId="0" borderId="0" xfId="1" applyNumberFormat="1" applyFont="1"/>
    <xf numFmtId="164" fontId="3" fillId="0" borderId="0" xfId="1" applyNumberFormat="1" applyFont="1" applyAlignment="1">
      <alignment vertical="top" wrapText="1"/>
    </xf>
    <xf numFmtId="164" fontId="3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 wrapText="1"/>
    </xf>
    <xf numFmtId="165" fontId="3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2" fillId="3" borderId="1" xfId="0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4" fontId="3" fillId="0" borderId="0" xfId="0" applyNumberFormat="1" applyFont="1"/>
    <xf numFmtId="165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5" fillId="4" borderId="6" xfId="0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vertical="center"/>
    </xf>
    <xf numFmtId="164" fontId="3" fillId="3" borderId="1" xfId="1" applyNumberFormat="1" applyFont="1" applyFill="1" applyBorder="1" applyAlignment="1">
      <alignment vertical="center" wrapText="1"/>
    </xf>
    <xf numFmtId="165" fontId="3" fillId="4" borderId="6" xfId="0" applyNumberFormat="1" applyFont="1" applyFill="1" applyBorder="1" applyAlignment="1">
      <alignment horizontal="center" vertical="center"/>
    </xf>
    <xf numFmtId="165" fontId="3" fillId="5" borderId="6" xfId="0" applyNumberFormat="1" applyFont="1" applyFill="1" applyBorder="1" applyAlignment="1">
      <alignment horizontal="center" vertical="center"/>
    </xf>
    <xf numFmtId="165" fontId="5" fillId="5" borderId="6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3" fontId="3" fillId="0" borderId="0" xfId="1" applyFont="1" applyFill="1"/>
    <xf numFmtId="43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168" fontId="3" fillId="0" borderId="1" xfId="1" applyNumberFormat="1" applyFont="1" applyFill="1" applyBorder="1" applyAlignment="1">
      <alignment vertical="center"/>
    </xf>
    <xf numFmtId="167" fontId="5" fillId="0" borderId="1" xfId="0" applyNumberFormat="1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vertical="center"/>
    </xf>
    <xf numFmtId="164" fontId="3" fillId="6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/>
    <xf numFmtId="0" fontId="5" fillId="7" borderId="1" xfId="0" applyFont="1" applyFill="1" applyBorder="1"/>
    <xf numFmtId="164" fontId="3" fillId="7" borderId="1" xfId="1" applyNumberFormat="1" applyFont="1" applyFill="1" applyBorder="1"/>
    <xf numFmtId="0" fontId="5" fillId="0" borderId="1" xfId="0" applyFont="1" applyBorder="1"/>
    <xf numFmtId="164" fontId="3" fillId="0" borderId="1" xfId="1" applyNumberFormat="1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vertical="center" wrapText="1"/>
    </xf>
  </cellXfs>
  <cellStyles count="3">
    <cellStyle name="Comma" xfId="1" builtinId="3"/>
    <cellStyle name="Normal" xfId="0" builtinId="0"/>
    <cellStyle name="Normal 2" xfId="2" xr:uid="{F691449D-EC0C-484A-8759-2D52BFE2B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D5DF-4599-497F-8E02-AB8EF63ECE62}">
  <dimension ref="A1:O342"/>
  <sheetViews>
    <sheetView tabSelected="1" workbookViewId="0">
      <selection sqref="A1:XFD1048576"/>
    </sheetView>
  </sheetViews>
  <sheetFormatPr defaultRowHeight="12" x14ac:dyDescent="0.2"/>
  <cols>
    <col min="1" max="1" width="4.5703125" style="119" customWidth="1"/>
    <col min="2" max="2" width="6" style="120" customWidth="1"/>
    <col min="3" max="3" width="43.42578125" style="121" customWidth="1"/>
    <col min="4" max="7" width="10.5703125" style="4" customWidth="1"/>
    <col min="8" max="8" width="11.140625" style="4" customWidth="1"/>
    <col min="9" max="9" width="10.5703125" style="4" customWidth="1"/>
    <col min="10" max="10" width="13.85546875" style="4" customWidth="1"/>
    <col min="11" max="11" width="11.140625" style="4" customWidth="1"/>
    <col min="12" max="12" width="11.28515625" style="4" customWidth="1"/>
    <col min="13" max="13" width="23.140625" style="5" customWidth="1"/>
    <col min="14" max="14" width="10.5703125" style="6" bestFit="1" customWidth="1"/>
    <col min="15" max="15" width="14.28515625" style="6" bestFit="1" customWidth="1"/>
    <col min="16" max="16384" width="9.140625" style="6"/>
  </cols>
  <sheetData>
    <row r="1" spans="1:13" x14ac:dyDescent="0.2">
      <c r="A1" s="1" t="s">
        <v>0</v>
      </c>
      <c r="B1" s="2"/>
      <c r="C1" s="3"/>
    </row>
    <row r="2" spans="1:13" x14ac:dyDescent="0.2">
      <c r="A2" s="2"/>
      <c r="B2" s="2"/>
      <c r="C2" s="3"/>
    </row>
    <row r="3" spans="1:13" ht="12.75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2"/>
      <c r="B4" s="2"/>
      <c r="C4" s="3"/>
    </row>
    <row r="5" spans="1:13" hidden="1" x14ac:dyDescent="0.2">
      <c r="A5" s="8" t="s">
        <v>2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idden="1" x14ac:dyDescent="0.2">
      <c r="A6" s="2"/>
      <c r="B6" s="8" t="s">
        <v>3</v>
      </c>
      <c r="C6" s="8"/>
      <c r="D6" s="8"/>
      <c r="E6" s="8"/>
      <c r="F6" s="9"/>
      <c r="G6" s="9"/>
      <c r="H6" s="9"/>
      <c r="I6" s="9"/>
      <c r="J6" s="9"/>
      <c r="K6" s="9"/>
      <c r="L6" s="9"/>
      <c r="M6" s="10"/>
    </row>
    <row r="7" spans="1:13" hidden="1" x14ac:dyDescent="0.2">
      <c r="A7" s="2"/>
      <c r="B7" s="8" t="s">
        <v>4</v>
      </c>
      <c r="C7" s="8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idden="1" x14ac:dyDescent="0.2">
      <c r="A8" s="2"/>
      <c r="B8" s="8" t="s">
        <v>5</v>
      </c>
      <c r="C8" s="8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idden="1" x14ac:dyDescent="0.2">
      <c r="A9" s="2"/>
      <c r="B9" s="8" t="s">
        <v>6</v>
      </c>
      <c r="C9" s="8"/>
      <c r="D9" s="9"/>
      <c r="E9" s="9"/>
      <c r="F9" s="9"/>
      <c r="G9" s="9"/>
      <c r="H9" s="9"/>
      <c r="I9" s="9"/>
      <c r="J9" s="9"/>
      <c r="K9" s="9"/>
      <c r="L9" s="9"/>
      <c r="M9" s="10"/>
    </row>
    <row r="10" spans="1:13" hidden="1" x14ac:dyDescent="0.2">
      <c r="A10" s="2"/>
      <c r="B10" s="8" t="s">
        <v>7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11" t="s">
        <v>8</v>
      </c>
    </row>
    <row r="11" spans="1:13" ht="12.75" customHeight="1" x14ac:dyDescent="0.2">
      <c r="A11" s="12" t="s">
        <v>9</v>
      </c>
      <c r="B11" s="13" t="s">
        <v>10</v>
      </c>
      <c r="C11" s="13" t="s">
        <v>11</v>
      </c>
      <c r="D11" s="14" t="s">
        <v>12</v>
      </c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.75" customHeight="1" x14ac:dyDescent="0.2">
      <c r="A12" s="12"/>
      <c r="B12" s="13"/>
      <c r="C12" s="13"/>
      <c r="D12" s="15" t="s">
        <v>13</v>
      </c>
      <c r="E12" s="15"/>
      <c r="F12" s="14" t="s">
        <v>14</v>
      </c>
      <c r="G12" s="14"/>
      <c r="H12" s="14" t="s">
        <v>15</v>
      </c>
      <c r="I12" s="14"/>
      <c r="J12" s="14"/>
      <c r="K12" s="16">
        <v>2023</v>
      </c>
      <c r="L12" s="16">
        <v>2024</v>
      </c>
      <c r="M12" s="14" t="s">
        <v>16</v>
      </c>
    </row>
    <row r="13" spans="1:13" ht="52.5" customHeight="1" x14ac:dyDescent="0.2">
      <c r="A13" s="12"/>
      <c r="B13" s="13"/>
      <c r="C13" s="13"/>
      <c r="D13" s="16" t="s">
        <v>17</v>
      </c>
      <c r="E13" s="16" t="s">
        <v>18</v>
      </c>
      <c r="F13" s="16" t="s">
        <v>17</v>
      </c>
      <c r="G13" s="16" t="s">
        <v>19</v>
      </c>
      <c r="H13" s="16" t="s">
        <v>20</v>
      </c>
      <c r="I13" s="16" t="s">
        <v>21</v>
      </c>
      <c r="J13" s="16" t="s">
        <v>22</v>
      </c>
      <c r="K13" s="16" t="s">
        <v>23</v>
      </c>
      <c r="L13" s="16" t="s">
        <v>23</v>
      </c>
      <c r="M13" s="14"/>
    </row>
    <row r="14" spans="1:13" s="19" customFormat="1" x14ac:dyDescent="0.2">
      <c r="A14" s="17"/>
      <c r="B14" s="18"/>
      <c r="C14" s="18">
        <v>1</v>
      </c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</row>
    <row r="15" spans="1:13" x14ac:dyDescent="0.2">
      <c r="A15" s="20">
        <v>1</v>
      </c>
      <c r="B15" s="20">
        <v>1</v>
      </c>
      <c r="C15" s="21" t="s">
        <v>24</v>
      </c>
      <c r="D15" s="22"/>
      <c r="E15" s="22"/>
      <c r="F15" s="22"/>
      <c r="G15" s="22"/>
      <c r="H15" s="22"/>
      <c r="I15" s="22"/>
      <c r="J15" s="22"/>
      <c r="K15" s="22"/>
      <c r="L15" s="22"/>
      <c r="M15" s="23"/>
    </row>
    <row r="16" spans="1:13" x14ac:dyDescent="0.2">
      <c r="A16" s="24">
        <f t="shared" ref="A16:A51" si="0">A15+1</f>
        <v>2</v>
      </c>
      <c r="B16" s="24">
        <v>1.1000000000000001</v>
      </c>
      <c r="C16" s="25" t="s">
        <v>25</v>
      </c>
      <c r="D16" s="26">
        <v>36</v>
      </c>
      <c r="E16" s="26">
        <v>36</v>
      </c>
      <c r="F16" s="26">
        <v>36</v>
      </c>
      <c r="G16" s="26">
        <v>36</v>
      </c>
      <c r="H16" s="26">
        <v>36</v>
      </c>
      <c r="I16" s="27"/>
      <c r="J16" s="26">
        <v>36</v>
      </c>
      <c r="K16" s="26">
        <v>36</v>
      </c>
      <c r="L16" s="26">
        <v>36</v>
      </c>
      <c r="M16" s="16"/>
    </row>
    <row r="17" spans="1:13" ht="24" x14ac:dyDescent="0.2">
      <c r="A17" s="24">
        <f t="shared" si="0"/>
        <v>3</v>
      </c>
      <c r="B17" s="24">
        <f>+B16+0.1</f>
        <v>1.2000000000000002</v>
      </c>
      <c r="C17" s="25" t="s">
        <v>26</v>
      </c>
      <c r="D17" s="26">
        <v>36</v>
      </c>
      <c r="E17" s="26">
        <v>36</v>
      </c>
      <c r="F17" s="26">
        <v>36</v>
      </c>
      <c r="G17" s="26">
        <v>36</v>
      </c>
      <c r="H17" s="26">
        <v>36</v>
      </c>
      <c r="I17" s="27"/>
      <c r="J17" s="26">
        <v>36</v>
      </c>
      <c r="K17" s="26">
        <v>36</v>
      </c>
      <c r="L17" s="26">
        <v>36</v>
      </c>
      <c r="M17" s="28"/>
    </row>
    <row r="18" spans="1:13" x14ac:dyDescent="0.2">
      <c r="A18" s="24">
        <f t="shared" si="0"/>
        <v>4</v>
      </c>
      <c r="B18" s="24">
        <f t="shared" ref="B18:B22" si="1">+B17+0.1</f>
        <v>1.3000000000000003</v>
      </c>
      <c r="C18" s="25" t="s">
        <v>27</v>
      </c>
      <c r="D18" s="29">
        <v>299218.5</v>
      </c>
      <c r="E18" s="29">
        <v>299218.5</v>
      </c>
      <c r="F18" s="29">
        <v>314567.59999999998</v>
      </c>
      <c r="G18" s="29">
        <v>314567.59999999998</v>
      </c>
      <c r="H18" s="29">
        <v>316125.09999999998</v>
      </c>
      <c r="I18" s="30"/>
      <c r="J18" s="29">
        <v>316125.09999999998</v>
      </c>
      <c r="K18" s="29">
        <v>316125.09999999998</v>
      </c>
      <c r="L18" s="29">
        <v>316125.09999999998</v>
      </c>
      <c r="M18" s="31"/>
    </row>
    <row r="19" spans="1:13" x14ac:dyDescent="0.2">
      <c r="A19" s="24"/>
      <c r="B19" s="24">
        <f t="shared" si="1"/>
        <v>1.4000000000000004</v>
      </c>
      <c r="C19" s="25" t="s">
        <v>28</v>
      </c>
      <c r="D19" s="29">
        <v>69700</v>
      </c>
      <c r="E19" s="29">
        <v>69700</v>
      </c>
      <c r="F19" s="29">
        <v>105527.4</v>
      </c>
      <c r="G19" s="29">
        <v>105527.4</v>
      </c>
      <c r="H19" s="29">
        <v>149334.39999999999</v>
      </c>
      <c r="I19" s="30"/>
      <c r="J19" s="29">
        <v>149334.39999999999</v>
      </c>
      <c r="K19" s="29">
        <v>149334.39999999999</v>
      </c>
      <c r="L19" s="29">
        <v>149334.39999999999</v>
      </c>
      <c r="M19" s="31"/>
    </row>
    <row r="20" spans="1:13" x14ac:dyDescent="0.2">
      <c r="A20" s="24">
        <f>A18+1</f>
        <v>5</v>
      </c>
      <c r="B20" s="24">
        <f t="shared" si="1"/>
        <v>1.5000000000000004</v>
      </c>
      <c r="C20" s="25" t="s">
        <v>29</v>
      </c>
      <c r="D20" s="29"/>
      <c r="E20" s="29"/>
      <c r="F20" s="29"/>
      <c r="G20" s="29"/>
      <c r="H20" s="29"/>
      <c r="I20" s="30"/>
      <c r="J20" s="29"/>
      <c r="K20" s="29"/>
      <c r="L20" s="29"/>
      <c r="M20" s="28"/>
    </row>
    <row r="21" spans="1:13" x14ac:dyDescent="0.2">
      <c r="A21" s="24">
        <f t="shared" si="0"/>
        <v>6</v>
      </c>
      <c r="B21" s="24">
        <f t="shared" si="1"/>
        <v>1.6000000000000005</v>
      </c>
      <c r="C21" s="25" t="s">
        <v>30</v>
      </c>
      <c r="D21" s="29">
        <v>41580</v>
      </c>
      <c r="E21" s="29">
        <v>41580</v>
      </c>
      <c r="F21" s="29">
        <v>41580</v>
      </c>
      <c r="G21" s="29">
        <v>41580</v>
      </c>
      <c r="H21" s="29">
        <v>47520</v>
      </c>
      <c r="I21" s="30"/>
      <c r="J21" s="29">
        <v>47520</v>
      </c>
      <c r="K21" s="29">
        <v>47520</v>
      </c>
      <c r="L21" s="29">
        <v>47520</v>
      </c>
      <c r="M21" s="31"/>
    </row>
    <row r="22" spans="1:13" ht="36" x14ac:dyDescent="0.2">
      <c r="A22" s="24">
        <f t="shared" si="0"/>
        <v>7</v>
      </c>
      <c r="B22" s="24">
        <f t="shared" si="1"/>
        <v>1.7000000000000006</v>
      </c>
      <c r="C22" s="25" t="s">
        <v>31</v>
      </c>
      <c r="D22" s="29">
        <v>29921.9</v>
      </c>
      <c r="E22" s="29">
        <v>29921.9</v>
      </c>
      <c r="F22" s="32">
        <v>47185.1</v>
      </c>
      <c r="G22" s="32">
        <v>47185.1</v>
      </c>
      <c r="H22" s="32">
        <v>63255</v>
      </c>
      <c r="I22" s="30"/>
      <c r="J22" s="32">
        <v>63255</v>
      </c>
      <c r="K22" s="32">
        <v>63255</v>
      </c>
      <c r="L22" s="32">
        <v>63255</v>
      </c>
      <c r="M22" s="31"/>
    </row>
    <row r="23" spans="1:13" x14ac:dyDescent="0.2">
      <c r="A23" s="24">
        <f t="shared" si="0"/>
        <v>8</v>
      </c>
      <c r="B23" s="24">
        <f>+B22+0.1</f>
        <v>1.8000000000000007</v>
      </c>
      <c r="C23" s="25" t="s">
        <v>32</v>
      </c>
      <c r="D23" s="29">
        <v>59456.7</v>
      </c>
      <c r="E23" s="29">
        <v>59456.7</v>
      </c>
      <c r="F23" s="29">
        <v>68696.100000000006</v>
      </c>
      <c r="G23" s="29">
        <v>68696.100000000006</v>
      </c>
      <c r="H23" s="29">
        <v>68696.100000000006</v>
      </c>
      <c r="I23" s="30"/>
      <c r="J23" s="29">
        <v>68696.100000000006</v>
      </c>
      <c r="K23" s="29">
        <v>68696.100000000006</v>
      </c>
      <c r="L23" s="29">
        <v>68696.100000000006</v>
      </c>
      <c r="M23" s="31"/>
    </row>
    <row r="24" spans="1:13" x14ac:dyDescent="0.2">
      <c r="A24" s="24">
        <f t="shared" si="0"/>
        <v>9</v>
      </c>
      <c r="B24" s="33" t="s">
        <v>33</v>
      </c>
      <c r="C24" s="33"/>
      <c r="D24" s="34">
        <f>+D18+D19+D20+D21+D22+D23</f>
        <v>499877.10000000003</v>
      </c>
      <c r="E24" s="34">
        <f>+E18+E19+E20+E21+E22+E23</f>
        <v>499877.10000000003</v>
      </c>
      <c r="F24" s="34">
        <f t="shared" ref="F24:L24" si="2">+F18+F19+F20+F21+F22+F23</f>
        <v>577556.19999999995</v>
      </c>
      <c r="G24" s="34">
        <f t="shared" si="2"/>
        <v>577556.19999999995</v>
      </c>
      <c r="H24" s="34">
        <f t="shared" si="2"/>
        <v>644930.6</v>
      </c>
      <c r="I24" s="35"/>
      <c r="J24" s="34">
        <f t="shared" si="2"/>
        <v>644930.6</v>
      </c>
      <c r="K24" s="34">
        <f t="shared" si="2"/>
        <v>644930.6</v>
      </c>
      <c r="L24" s="34">
        <f t="shared" si="2"/>
        <v>644930.6</v>
      </c>
      <c r="M24" s="36">
        <f t="shared" ref="M24" si="3">SUM(M18:M23)</f>
        <v>0</v>
      </c>
    </row>
    <row r="25" spans="1:13" x14ac:dyDescent="0.2">
      <c r="A25" s="20">
        <f t="shared" si="0"/>
        <v>10</v>
      </c>
      <c r="B25" s="20">
        <v>2</v>
      </c>
      <c r="C25" s="21" t="s">
        <v>34</v>
      </c>
      <c r="D25" s="37"/>
      <c r="E25" s="37"/>
      <c r="F25" s="37"/>
      <c r="G25" s="37"/>
      <c r="H25" s="37"/>
      <c r="I25" s="37"/>
      <c r="J25" s="37"/>
      <c r="K25" s="38"/>
      <c r="L25" s="22"/>
      <c r="M25" s="23"/>
    </row>
    <row r="26" spans="1:13" x14ac:dyDescent="0.2">
      <c r="A26" s="24">
        <f t="shared" si="0"/>
        <v>11</v>
      </c>
      <c r="B26" s="24">
        <f>+B25+0.1</f>
        <v>2.1</v>
      </c>
      <c r="C26" s="25" t="s">
        <v>35</v>
      </c>
      <c r="D26" s="29"/>
      <c r="E26" s="29"/>
      <c r="F26" s="29"/>
      <c r="G26" s="29"/>
      <c r="H26" s="29"/>
      <c r="I26" s="30"/>
      <c r="J26" s="30"/>
      <c r="K26" s="25"/>
      <c r="L26" s="36"/>
      <c r="M26" s="28"/>
    </row>
    <row r="27" spans="1:13" ht="24" x14ac:dyDescent="0.2">
      <c r="A27" s="24">
        <f t="shared" si="0"/>
        <v>12</v>
      </c>
      <c r="B27" s="24">
        <f t="shared" ref="B27:B32" si="4">+B26+0.1</f>
        <v>2.2000000000000002</v>
      </c>
      <c r="C27" s="25" t="s">
        <v>36</v>
      </c>
      <c r="D27" s="29"/>
      <c r="E27" s="29"/>
      <c r="F27" s="29"/>
      <c r="G27" s="29"/>
      <c r="H27" s="29"/>
      <c r="I27" s="30"/>
      <c r="J27" s="30"/>
      <c r="K27" s="25"/>
      <c r="L27" s="36"/>
      <c r="M27" s="28"/>
    </row>
    <row r="28" spans="1:13" x14ac:dyDescent="0.2">
      <c r="A28" s="24">
        <f t="shared" si="0"/>
        <v>13</v>
      </c>
      <c r="B28" s="24">
        <f t="shared" si="4"/>
        <v>2.3000000000000003</v>
      </c>
      <c r="C28" s="39" t="s">
        <v>37</v>
      </c>
      <c r="D28" s="40">
        <f t="shared" ref="D28:M28" si="5">+D26*D27</f>
        <v>0</v>
      </c>
      <c r="E28" s="40">
        <f t="shared" si="5"/>
        <v>0</v>
      </c>
      <c r="F28" s="40">
        <f t="shared" si="5"/>
        <v>0</v>
      </c>
      <c r="G28" s="40">
        <f t="shared" si="5"/>
        <v>0</v>
      </c>
      <c r="H28" s="40">
        <f t="shared" si="5"/>
        <v>0</v>
      </c>
      <c r="I28" s="40">
        <f t="shared" si="5"/>
        <v>0</v>
      </c>
      <c r="J28" s="40">
        <f t="shared" si="5"/>
        <v>0</v>
      </c>
      <c r="K28" s="40">
        <f t="shared" si="5"/>
        <v>0</v>
      </c>
      <c r="L28" s="40">
        <f t="shared" si="5"/>
        <v>0</v>
      </c>
      <c r="M28" s="36">
        <f t="shared" si="5"/>
        <v>0</v>
      </c>
    </row>
    <row r="29" spans="1:13" x14ac:dyDescent="0.2">
      <c r="A29" s="24">
        <f t="shared" si="0"/>
        <v>14</v>
      </c>
      <c r="B29" s="24">
        <f t="shared" si="4"/>
        <v>2.4000000000000004</v>
      </c>
      <c r="C29" s="25" t="s">
        <v>38</v>
      </c>
      <c r="D29" s="40">
        <v>23</v>
      </c>
      <c r="E29" s="40">
        <v>23</v>
      </c>
      <c r="F29" s="40">
        <v>23</v>
      </c>
      <c r="G29" s="40">
        <v>23</v>
      </c>
      <c r="H29" s="40">
        <v>23</v>
      </c>
      <c r="I29" s="40"/>
      <c r="J29" s="40">
        <v>23</v>
      </c>
      <c r="K29" s="40">
        <v>23</v>
      </c>
      <c r="L29" s="40">
        <v>23</v>
      </c>
      <c r="M29" s="36"/>
    </row>
    <row r="30" spans="1:13" x14ac:dyDescent="0.2">
      <c r="A30" s="24">
        <f t="shared" si="0"/>
        <v>15</v>
      </c>
      <c r="B30" s="24">
        <f t="shared" si="4"/>
        <v>2.5000000000000004</v>
      </c>
      <c r="C30" s="25" t="s">
        <v>39</v>
      </c>
      <c r="D30" s="40">
        <v>54.66</v>
      </c>
      <c r="E30" s="40">
        <v>54.66</v>
      </c>
      <c r="F30" s="40">
        <v>54.66</v>
      </c>
      <c r="G30" s="40">
        <v>54.66</v>
      </c>
      <c r="H30" s="40">
        <v>54.66</v>
      </c>
      <c r="I30" s="40"/>
      <c r="J30" s="40">
        <v>54.66</v>
      </c>
      <c r="K30" s="40">
        <v>54.66</v>
      </c>
      <c r="L30" s="40">
        <v>54.66</v>
      </c>
      <c r="M30" s="36"/>
    </row>
    <row r="31" spans="1:13" x14ac:dyDescent="0.2">
      <c r="A31" s="24">
        <f t="shared" si="0"/>
        <v>16</v>
      </c>
      <c r="B31" s="24">
        <f t="shared" si="4"/>
        <v>2.6000000000000005</v>
      </c>
      <c r="C31" s="39" t="s">
        <v>40</v>
      </c>
      <c r="D31" s="40">
        <f t="shared" ref="D31:L31" si="6">+D29*D30</f>
        <v>1257.1799999999998</v>
      </c>
      <c r="E31" s="40">
        <f t="shared" si="6"/>
        <v>1257.1799999999998</v>
      </c>
      <c r="F31" s="40">
        <f t="shared" si="6"/>
        <v>1257.1799999999998</v>
      </c>
      <c r="G31" s="40">
        <f t="shared" si="6"/>
        <v>1257.1799999999998</v>
      </c>
      <c r="H31" s="40">
        <f t="shared" si="6"/>
        <v>1257.1799999999998</v>
      </c>
      <c r="I31" s="40">
        <f t="shared" si="6"/>
        <v>0</v>
      </c>
      <c r="J31" s="40">
        <f t="shared" si="6"/>
        <v>1257.1799999999998</v>
      </c>
      <c r="K31" s="40">
        <f t="shared" si="6"/>
        <v>1257.1799999999998</v>
      </c>
      <c r="L31" s="40">
        <f t="shared" si="6"/>
        <v>1257.1799999999998</v>
      </c>
      <c r="M31" s="36">
        <f t="shared" ref="M31" si="7">+M30*M29</f>
        <v>0</v>
      </c>
    </row>
    <row r="32" spans="1:13" ht="24" x14ac:dyDescent="0.2">
      <c r="A32" s="24">
        <f t="shared" si="0"/>
        <v>17</v>
      </c>
      <c r="B32" s="24">
        <f t="shared" si="4"/>
        <v>2.7000000000000006</v>
      </c>
      <c r="C32" s="39" t="s">
        <v>41</v>
      </c>
      <c r="D32" s="40">
        <f>25*35+10*75-28.8</f>
        <v>1596.2</v>
      </c>
      <c r="E32" s="40">
        <f>25*35+10*75-28.8</f>
        <v>1596.2</v>
      </c>
      <c r="F32" s="40">
        <f>25*35+10*75-28.8</f>
        <v>1596.2</v>
      </c>
      <c r="G32" s="40">
        <f>25*35+10*75-28.8</f>
        <v>1596.2</v>
      </c>
      <c r="H32" s="40">
        <f>25*35+10*75-28.8</f>
        <v>1596.2</v>
      </c>
      <c r="I32" s="40"/>
      <c r="J32" s="40">
        <f>25*35+10*75-28.8</f>
        <v>1596.2</v>
      </c>
      <c r="K32" s="40">
        <f>25*35+10*75-28.8</f>
        <v>1596.2</v>
      </c>
      <c r="L32" s="40">
        <f>25*35+10*75-28.8</f>
        <v>1596.2</v>
      </c>
      <c r="M32" s="36"/>
    </row>
    <row r="33" spans="1:13" x14ac:dyDescent="0.2">
      <c r="A33" s="24">
        <f t="shared" si="0"/>
        <v>18</v>
      </c>
      <c r="B33" s="33" t="s">
        <v>42</v>
      </c>
      <c r="C33" s="33"/>
      <c r="D33" s="34">
        <f t="shared" ref="D33:L33" si="8">+D28+D31+D32</f>
        <v>2853.38</v>
      </c>
      <c r="E33" s="34">
        <f t="shared" si="8"/>
        <v>2853.38</v>
      </c>
      <c r="F33" s="34">
        <f t="shared" si="8"/>
        <v>2853.38</v>
      </c>
      <c r="G33" s="34">
        <f t="shared" si="8"/>
        <v>2853.38</v>
      </c>
      <c r="H33" s="34">
        <f t="shared" si="8"/>
        <v>2853.38</v>
      </c>
      <c r="I33" s="34">
        <f t="shared" si="8"/>
        <v>0</v>
      </c>
      <c r="J33" s="34">
        <f t="shared" si="8"/>
        <v>2853.38</v>
      </c>
      <c r="K33" s="34">
        <f t="shared" si="8"/>
        <v>2853.38</v>
      </c>
      <c r="L33" s="34">
        <f t="shared" si="8"/>
        <v>2853.38</v>
      </c>
      <c r="M33" s="41">
        <f t="shared" ref="M33" si="9">+M32+M31+M28</f>
        <v>0</v>
      </c>
    </row>
    <row r="34" spans="1:13" x14ac:dyDescent="0.2">
      <c r="A34" s="20">
        <f t="shared" si="0"/>
        <v>19</v>
      </c>
      <c r="B34" s="20">
        <v>3</v>
      </c>
      <c r="C34" s="21" t="s">
        <v>43</v>
      </c>
      <c r="D34" s="37"/>
      <c r="E34" s="37"/>
      <c r="F34" s="42"/>
      <c r="G34" s="42"/>
      <c r="H34" s="42"/>
      <c r="I34" s="42"/>
      <c r="J34" s="42"/>
      <c r="K34" s="38"/>
      <c r="L34" s="22"/>
      <c r="M34" s="23"/>
    </row>
    <row r="35" spans="1:13" ht="24" x14ac:dyDescent="0.2">
      <c r="A35" s="24">
        <f t="shared" si="0"/>
        <v>20</v>
      </c>
      <c r="B35" s="24">
        <f>+B34+0.1</f>
        <v>3.1</v>
      </c>
      <c r="C35" s="25" t="s">
        <v>44</v>
      </c>
      <c r="D35" s="26">
        <v>88164</v>
      </c>
      <c r="E35" s="26">
        <v>88164</v>
      </c>
      <c r="F35" s="26">
        <v>88164</v>
      </c>
      <c r="G35" s="26">
        <v>88164</v>
      </c>
      <c r="H35" s="26">
        <v>88164</v>
      </c>
      <c r="I35" s="26"/>
      <c r="J35" s="26">
        <v>88164</v>
      </c>
      <c r="K35" s="26">
        <v>88164</v>
      </c>
      <c r="L35" s="26">
        <v>88164</v>
      </c>
      <c r="M35" s="28"/>
    </row>
    <row r="36" spans="1:13" ht="24" x14ac:dyDescent="0.2">
      <c r="A36" s="24">
        <f t="shared" si="0"/>
        <v>21</v>
      </c>
      <c r="B36" s="24">
        <f t="shared" ref="B36:B37" si="10">+B35+0.1</f>
        <v>3.2</v>
      </c>
      <c r="C36" s="25" t="s">
        <v>45</v>
      </c>
      <c r="D36" s="26"/>
      <c r="E36" s="26"/>
      <c r="F36" s="26"/>
      <c r="G36" s="26"/>
      <c r="H36" s="26"/>
      <c r="I36" s="26"/>
      <c r="J36" s="26"/>
      <c r="K36" s="26"/>
      <c r="L36" s="26"/>
      <c r="M36" s="28"/>
    </row>
    <row r="37" spans="1:13" x14ac:dyDescent="0.2">
      <c r="A37" s="24">
        <f t="shared" si="0"/>
        <v>22</v>
      </c>
      <c r="B37" s="24">
        <f t="shared" si="10"/>
        <v>3.3000000000000003</v>
      </c>
      <c r="C37" s="25" t="s">
        <v>46</v>
      </c>
      <c r="D37" s="29">
        <v>0.14199999999999999</v>
      </c>
      <c r="E37" s="29">
        <v>0.14199999999999999</v>
      </c>
      <c r="F37" s="29">
        <v>0.14199999999999999</v>
      </c>
      <c r="G37" s="29">
        <v>0.14199999999999999</v>
      </c>
      <c r="H37" s="29">
        <v>0.14199999999999999</v>
      </c>
      <c r="I37" s="29"/>
      <c r="J37" s="29">
        <v>0.14199999999999999</v>
      </c>
      <c r="K37" s="29">
        <v>0.14199999999999999</v>
      </c>
      <c r="L37" s="29">
        <v>0.14199999999999999</v>
      </c>
      <c r="M37" s="28"/>
    </row>
    <row r="38" spans="1:13" ht="24" x14ac:dyDescent="0.2">
      <c r="A38" s="24">
        <f t="shared" si="0"/>
        <v>23</v>
      </c>
      <c r="B38" s="24">
        <f>+B37+0.1</f>
        <v>3.4000000000000004</v>
      </c>
      <c r="C38" s="25" t="s">
        <v>47</v>
      </c>
      <c r="D38" s="29"/>
      <c r="E38" s="29"/>
      <c r="F38" s="29"/>
      <c r="G38" s="29"/>
      <c r="H38" s="29"/>
      <c r="I38" s="29"/>
      <c r="J38" s="29"/>
      <c r="K38" s="29"/>
      <c r="L38" s="29"/>
      <c r="M38" s="28"/>
    </row>
    <row r="39" spans="1:13" x14ac:dyDescent="0.2">
      <c r="A39" s="24">
        <f t="shared" si="0"/>
        <v>24</v>
      </c>
      <c r="B39" s="33" t="s">
        <v>48</v>
      </c>
      <c r="C39" s="33"/>
      <c r="D39" s="34">
        <f t="shared" ref="D39:L39" si="11">+D35*D37</f>
        <v>12519.287999999999</v>
      </c>
      <c r="E39" s="34">
        <f t="shared" si="11"/>
        <v>12519.287999999999</v>
      </c>
      <c r="F39" s="34">
        <f t="shared" si="11"/>
        <v>12519.287999999999</v>
      </c>
      <c r="G39" s="34">
        <f t="shared" si="11"/>
        <v>12519.287999999999</v>
      </c>
      <c r="H39" s="34">
        <f t="shared" si="11"/>
        <v>12519.287999999999</v>
      </c>
      <c r="I39" s="34">
        <f t="shared" si="11"/>
        <v>0</v>
      </c>
      <c r="J39" s="34">
        <f t="shared" si="11"/>
        <v>12519.287999999999</v>
      </c>
      <c r="K39" s="34">
        <f t="shared" si="11"/>
        <v>12519.287999999999</v>
      </c>
      <c r="L39" s="34">
        <f t="shared" si="11"/>
        <v>12519.287999999999</v>
      </c>
      <c r="M39" s="36">
        <f t="shared" ref="M39" si="12">+(M35+M36)*M37+M38</f>
        <v>0</v>
      </c>
    </row>
    <row r="40" spans="1:13" x14ac:dyDescent="0.2">
      <c r="A40" s="20">
        <f t="shared" si="0"/>
        <v>25</v>
      </c>
      <c r="B40" s="20">
        <v>4</v>
      </c>
      <c r="C40" s="21" t="s">
        <v>49</v>
      </c>
      <c r="D40" s="37"/>
      <c r="E40" s="37"/>
      <c r="F40" s="42"/>
      <c r="G40" s="42"/>
      <c r="H40" s="42"/>
      <c r="I40" s="42"/>
      <c r="J40" s="42"/>
      <c r="K40" s="38"/>
      <c r="L40" s="22"/>
      <c r="M40" s="23"/>
    </row>
    <row r="41" spans="1:13" ht="84" x14ac:dyDescent="0.2">
      <c r="A41" s="24">
        <f t="shared" si="0"/>
        <v>26</v>
      </c>
      <c r="B41" s="24">
        <v>4.0999999999999996</v>
      </c>
      <c r="C41" s="25" t="s">
        <v>50</v>
      </c>
      <c r="D41" s="26"/>
      <c r="E41" s="26"/>
      <c r="F41" s="26"/>
      <c r="G41" s="26"/>
      <c r="H41" s="26"/>
      <c r="I41" s="27"/>
      <c r="J41" s="27"/>
      <c r="K41" s="43"/>
      <c r="L41" s="43"/>
      <c r="M41" s="44" t="s">
        <v>51</v>
      </c>
    </row>
    <row r="42" spans="1:13" ht="144" x14ac:dyDescent="0.2">
      <c r="A42" s="24">
        <f t="shared" si="0"/>
        <v>27</v>
      </c>
      <c r="B42" s="24">
        <v>4.2</v>
      </c>
      <c r="C42" s="25" t="s">
        <v>52</v>
      </c>
      <c r="D42" s="26"/>
      <c r="E42" s="26"/>
      <c r="F42" s="26"/>
      <c r="G42" s="26"/>
      <c r="H42" s="26"/>
      <c r="I42" s="27"/>
      <c r="J42" s="27"/>
      <c r="K42" s="43"/>
      <c r="L42" s="43"/>
      <c r="M42" s="45"/>
    </row>
    <row r="43" spans="1:13" ht="36" x14ac:dyDescent="0.2">
      <c r="A43" s="24">
        <f t="shared" si="0"/>
        <v>28</v>
      </c>
      <c r="B43" s="24">
        <v>4.3</v>
      </c>
      <c r="C43" s="25" t="s">
        <v>53</v>
      </c>
      <c r="D43" s="46"/>
      <c r="E43" s="46"/>
      <c r="F43" s="46"/>
      <c r="G43" s="46"/>
      <c r="H43" s="46"/>
      <c r="I43" s="47"/>
      <c r="J43" s="47"/>
      <c r="K43" s="43"/>
      <c r="L43" s="43"/>
      <c r="M43" s="45"/>
    </row>
    <row r="44" spans="1:13" ht="36" x14ac:dyDescent="0.2">
      <c r="A44" s="24">
        <f t="shared" si="0"/>
        <v>29</v>
      </c>
      <c r="B44" s="24">
        <v>4.4000000000000004</v>
      </c>
      <c r="C44" s="25" t="s">
        <v>54</v>
      </c>
      <c r="D44" s="26"/>
      <c r="E44" s="26"/>
      <c r="F44" s="26"/>
      <c r="G44" s="26"/>
      <c r="H44" s="26"/>
      <c r="I44" s="27"/>
      <c r="J44" s="27"/>
      <c r="K44" s="43"/>
      <c r="L44" s="43"/>
      <c r="M44" s="45"/>
    </row>
    <row r="45" spans="1:13" ht="84" x14ac:dyDescent="0.2">
      <c r="A45" s="24">
        <f t="shared" si="0"/>
        <v>30</v>
      </c>
      <c r="B45" s="24">
        <v>4.5</v>
      </c>
      <c r="C45" s="39" t="s">
        <v>55</v>
      </c>
      <c r="D45" s="40">
        <f t="shared" ref="D45:J45" si="13">+D41*D43*D44</f>
        <v>0</v>
      </c>
      <c r="E45" s="40">
        <f t="shared" si="13"/>
        <v>0</v>
      </c>
      <c r="F45" s="40">
        <f t="shared" si="13"/>
        <v>0</v>
      </c>
      <c r="G45" s="40">
        <f t="shared" si="13"/>
        <v>0</v>
      </c>
      <c r="H45" s="40">
        <f t="shared" si="13"/>
        <v>0</v>
      </c>
      <c r="I45" s="40">
        <f t="shared" si="13"/>
        <v>0</v>
      </c>
      <c r="J45" s="40">
        <f t="shared" si="13"/>
        <v>0</v>
      </c>
      <c r="K45" s="43"/>
      <c r="L45" s="43"/>
      <c r="M45" s="45"/>
    </row>
    <row r="46" spans="1:13" ht="96" x14ac:dyDescent="0.2">
      <c r="A46" s="24">
        <f t="shared" si="0"/>
        <v>31</v>
      </c>
      <c r="B46" s="24">
        <v>4.5999999999999996</v>
      </c>
      <c r="C46" s="25" t="s">
        <v>56</v>
      </c>
      <c r="D46" s="26">
        <f>+D47</f>
        <v>2831.47</v>
      </c>
      <c r="E46" s="26">
        <f>+E47</f>
        <v>2831.47</v>
      </c>
      <c r="F46" s="26">
        <f>+F47</f>
        <v>2831.47</v>
      </c>
      <c r="G46" s="26">
        <f>+G47</f>
        <v>2831.47</v>
      </c>
      <c r="H46" s="26">
        <v>2831</v>
      </c>
      <c r="I46" s="26">
        <v>2831</v>
      </c>
      <c r="J46" s="26">
        <v>2831</v>
      </c>
      <c r="K46" s="43">
        <v>2831.47</v>
      </c>
      <c r="L46" s="43">
        <v>2831.47</v>
      </c>
      <c r="M46" s="45"/>
    </row>
    <row r="47" spans="1:13" ht="144" x14ac:dyDescent="0.2">
      <c r="A47" s="24">
        <f t="shared" si="0"/>
        <v>32</v>
      </c>
      <c r="B47" s="24">
        <v>4.7</v>
      </c>
      <c r="C47" s="25" t="s">
        <v>52</v>
      </c>
      <c r="D47" s="26">
        <v>2831.47</v>
      </c>
      <c r="E47" s="26">
        <v>2831.47</v>
      </c>
      <c r="F47" s="26">
        <v>2831.47</v>
      </c>
      <c r="G47" s="26">
        <v>2831.47</v>
      </c>
      <c r="H47" s="26"/>
      <c r="I47" s="26"/>
      <c r="J47" s="26"/>
      <c r="K47" s="43"/>
      <c r="L47" s="43"/>
      <c r="M47" s="45"/>
    </row>
    <row r="48" spans="1:13" ht="72" x14ac:dyDescent="0.2">
      <c r="A48" s="24">
        <f t="shared" si="0"/>
        <v>33</v>
      </c>
      <c r="B48" s="24">
        <v>4.8</v>
      </c>
      <c r="C48" s="25" t="s">
        <v>57</v>
      </c>
      <c r="D48" s="48">
        <v>2.09</v>
      </c>
      <c r="E48" s="48">
        <v>2.09</v>
      </c>
      <c r="F48" s="48">
        <v>2.09</v>
      </c>
      <c r="G48" s="48">
        <v>2.09</v>
      </c>
      <c r="H48" s="48">
        <v>2.09</v>
      </c>
      <c r="I48" s="48">
        <v>2.09</v>
      </c>
      <c r="J48" s="48">
        <v>2.09</v>
      </c>
      <c r="K48" s="49">
        <v>2.09</v>
      </c>
      <c r="L48" s="49">
        <v>2.09</v>
      </c>
      <c r="M48" s="45"/>
    </row>
    <row r="49" spans="1:13" ht="36" x14ac:dyDescent="0.2">
      <c r="A49" s="24">
        <f t="shared" si="0"/>
        <v>34</v>
      </c>
      <c r="B49" s="24">
        <v>4.9000000000000004</v>
      </c>
      <c r="C49" s="25" t="s">
        <v>54</v>
      </c>
      <c r="D49" s="50">
        <v>7</v>
      </c>
      <c r="E49" s="50">
        <v>7</v>
      </c>
      <c r="F49" s="50">
        <v>7</v>
      </c>
      <c r="G49" s="50">
        <v>7</v>
      </c>
      <c r="H49" s="50">
        <v>7</v>
      </c>
      <c r="I49" s="50">
        <v>1</v>
      </c>
      <c r="J49" s="50">
        <f>+H49+I49</f>
        <v>8</v>
      </c>
      <c r="K49" s="50">
        <v>8</v>
      </c>
      <c r="L49" s="50">
        <v>8</v>
      </c>
      <c r="M49" s="45"/>
    </row>
    <row r="50" spans="1:13" ht="96" x14ac:dyDescent="0.2">
      <c r="A50" s="24">
        <f t="shared" si="0"/>
        <v>35</v>
      </c>
      <c r="B50" s="51">
        <v>4.0999999999999996</v>
      </c>
      <c r="C50" s="39" t="s">
        <v>58</v>
      </c>
      <c r="D50" s="40">
        <f t="shared" ref="D50:L50" si="14">+D46*D48*D49</f>
        <v>41424.4061</v>
      </c>
      <c r="E50" s="40">
        <f t="shared" si="14"/>
        <v>41424.4061</v>
      </c>
      <c r="F50" s="40">
        <f t="shared" si="14"/>
        <v>41424.4061</v>
      </c>
      <c r="G50" s="40">
        <f t="shared" si="14"/>
        <v>41424.4061</v>
      </c>
      <c r="H50" s="40">
        <f t="shared" si="14"/>
        <v>41417.53</v>
      </c>
      <c r="I50" s="40">
        <f t="shared" si="14"/>
        <v>5916.79</v>
      </c>
      <c r="J50" s="40">
        <f t="shared" si="14"/>
        <v>47334.32</v>
      </c>
      <c r="K50" s="43">
        <f t="shared" si="14"/>
        <v>47342.178399999997</v>
      </c>
      <c r="L50" s="43">
        <f t="shared" si="14"/>
        <v>47342.178399999997</v>
      </c>
      <c r="M50" s="45"/>
    </row>
    <row r="51" spans="1:13" s="56" customFormat="1" ht="108" x14ac:dyDescent="0.2">
      <c r="A51" s="52">
        <f t="shared" si="0"/>
        <v>36</v>
      </c>
      <c r="B51" s="51">
        <v>4.1100000000000003</v>
      </c>
      <c r="C51" s="53" t="s">
        <v>59</v>
      </c>
      <c r="D51" s="54"/>
      <c r="E51" s="54"/>
      <c r="F51" s="54"/>
      <c r="G51" s="54"/>
      <c r="H51" s="54"/>
      <c r="I51" s="55"/>
      <c r="J51" s="55"/>
      <c r="K51" s="43"/>
      <c r="L51" s="43"/>
      <c r="M51" s="45"/>
    </row>
    <row r="52" spans="1:13" s="56" customFormat="1" ht="144" x14ac:dyDescent="0.2">
      <c r="A52" s="52"/>
      <c r="B52" s="51">
        <v>4.12</v>
      </c>
      <c r="C52" s="53" t="s">
        <v>52</v>
      </c>
      <c r="D52" s="54"/>
      <c r="E52" s="54"/>
      <c r="F52" s="54"/>
      <c r="G52" s="54"/>
      <c r="H52" s="54"/>
      <c r="I52" s="55"/>
      <c r="J52" s="55"/>
      <c r="K52" s="43"/>
      <c r="L52" s="43"/>
      <c r="M52" s="45"/>
    </row>
    <row r="53" spans="1:13" s="56" customFormat="1" ht="36" x14ac:dyDescent="0.2">
      <c r="A53" s="52">
        <f>A51+1</f>
        <v>37</v>
      </c>
      <c r="B53" s="51">
        <v>4.13</v>
      </c>
      <c r="C53" s="53" t="s">
        <v>60</v>
      </c>
      <c r="D53" s="54"/>
      <c r="E53" s="54"/>
      <c r="F53" s="54"/>
      <c r="G53" s="54"/>
      <c r="H53" s="54"/>
      <c r="I53" s="55"/>
      <c r="J53" s="55"/>
      <c r="K53" s="43"/>
      <c r="L53" s="43"/>
      <c r="M53" s="45"/>
    </row>
    <row r="54" spans="1:13" s="56" customFormat="1" ht="36" x14ac:dyDescent="0.2">
      <c r="A54" s="52">
        <f t="shared" ref="A54:A105" si="15">A53+1</f>
        <v>38</v>
      </c>
      <c r="B54" s="51">
        <v>4.1399999999999997</v>
      </c>
      <c r="C54" s="53" t="s">
        <v>61</v>
      </c>
      <c r="D54" s="54"/>
      <c r="E54" s="54"/>
      <c r="F54" s="54"/>
      <c r="G54" s="54"/>
      <c r="H54" s="54"/>
      <c r="I54" s="55"/>
      <c r="J54" s="55"/>
      <c r="K54" s="43"/>
      <c r="L54" s="43"/>
      <c r="M54" s="45"/>
    </row>
    <row r="55" spans="1:13" s="56" customFormat="1" ht="72" x14ac:dyDescent="0.2">
      <c r="A55" s="52">
        <f t="shared" si="15"/>
        <v>39</v>
      </c>
      <c r="B55" s="51">
        <v>4.1500000000000004</v>
      </c>
      <c r="C55" s="57" t="s">
        <v>62</v>
      </c>
      <c r="D55" s="54">
        <f t="shared" ref="D55:J55" si="16">+D51+D53+D54</f>
        <v>0</v>
      </c>
      <c r="E55" s="54">
        <f t="shared" si="16"/>
        <v>0</v>
      </c>
      <c r="F55" s="54">
        <f t="shared" si="16"/>
        <v>0</v>
      </c>
      <c r="G55" s="54">
        <f t="shared" si="16"/>
        <v>0</v>
      </c>
      <c r="H55" s="54">
        <f t="shared" si="16"/>
        <v>0</v>
      </c>
      <c r="I55" s="54">
        <f t="shared" si="16"/>
        <v>0</v>
      </c>
      <c r="J55" s="54">
        <f t="shared" si="16"/>
        <v>0</v>
      </c>
      <c r="K55" s="43"/>
      <c r="L55" s="43"/>
      <c r="M55" s="45"/>
    </row>
    <row r="56" spans="1:13" s="56" customFormat="1" ht="96" x14ac:dyDescent="0.2">
      <c r="A56" s="52">
        <f t="shared" si="15"/>
        <v>40</v>
      </c>
      <c r="B56" s="51">
        <v>4.16</v>
      </c>
      <c r="C56" s="53" t="s">
        <v>63</v>
      </c>
      <c r="D56" s="54"/>
      <c r="E56" s="54"/>
      <c r="F56" s="54"/>
      <c r="G56" s="54"/>
      <c r="H56" s="54"/>
      <c r="I56" s="54"/>
      <c r="J56" s="54"/>
      <c r="K56" s="43"/>
      <c r="L56" s="43"/>
      <c r="M56" s="45"/>
    </row>
    <row r="57" spans="1:13" s="56" customFormat="1" ht="144" x14ac:dyDescent="0.2">
      <c r="A57" s="52">
        <f t="shared" si="15"/>
        <v>41</v>
      </c>
      <c r="B57" s="51">
        <v>4.17</v>
      </c>
      <c r="C57" s="53" t="s">
        <v>52</v>
      </c>
      <c r="D57" s="54"/>
      <c r="E57" s="54"/>
      <c r="F57" s="54"/>
      <c r="G57" s="54"/>
      <c r="H57" s="54"/>
      <c r="I57" s="54"/>
      <c r="J57" s="54"/>
      <c r="K57" s="43"/>
      <c r="L57" s="43"/>
      <c r="M57" s="45"/>
    </row>
    <row r="58" spans="1:13" s="56" customFormat="1" ht="48" x14ac:dyDescent="0.2">
      <c r="A58" s="52">
        <f t="shared" si="15"/>
        <v>42</v>
      </c>
      <c r="B58" s="51">
        <v>4.18</v>
      </c>
      <c r="C58" s="53" t="s">
        <v>64</v>
      </c>
      <c r="D58" s="54"/>
      <c r="E58" s="54"/>
      <c r="F58" s="54"/>
      <c r="G58" s="54"/>
      <c r="H58" s="54"/>
      <c r="I58" s="54"/>
      <c r="J58" s="54"/>
      <c r="K58" s="43"/>
      <c r="L58" s="43"/>
      <c r="M58" s="45"/>
    </row>
    <row r="59" spans="1:13" s="56" customFormat="1" ht="36" x14ac:dyDescent="0.2">
      <c r="A59" s="52">
        <f t="shared" si="15"/>
        <v>43</v>
      </c>
      <c r="B59" s="51">
        <v>4.1900000000000004</v>
      </c>
      <c r="C59" s="53" t="s">
        <v>61</v>
      </c>
      <c r="D59" s="54"/>
      <c r="E59" s="54"/>
      <c r="F59" s="54"/>
      <c r="G59" s="54"/>
      <c r="H59" s="54"/>
      <c r="I59" s="54"/>
      <c r="J59" s="54"/>
      <c r="K59" s="43"/>
      <c r="L59" s="43"/>
      <c r="M59" s="45"/>
    </row>
    <row r="60" spans="1:13" s="56" customFormat="1" ht="72" x14ac:dyDescent="0.2">
      <c r="A60" s="52">
        <f t="shared" si="15"/>
        <v>44</v>
      </c>
      <c r="B60" s="51">
        <v>4.2</v>
      </c>
      <c r="C60" s="57" t="s">
        <v>65</v>
      </c>
      <c r="D60" s="54">
        <f t="shared" ref="D60:J60" si="17">+D56+D58+D59</f>
        <v>0</v>
      </c>
      <c r="E60" s="54">
        <f t="shared" si="17"/>
        <v>0</v>
      </c>
      <c r="F60" s="54">
        <f t="shared" si="17"/>
        <v>0</v>
      </c>
      <c r="G60" s="54">
        <f t="shared" si="17"/>
        <v>0</v>
      </c>
      <c r="H60" s="54">
        <f t="shared" si="17"/>
        <v>0</v>
      </c>
      <c r="I60" s="54">
        <f t="shared" si="17"/>
        <v>0</v>
      </c>
      <c r="J60" s="54">
        <f t="shared" si="17"/>
        <v>0</v>
      </c>
      <c r="K60" s="43"/>
      <c r="L60" s="43"/>
      <c r="M60" s="45"/>
    </row>
    <row r="61" spans="1:13" ht="84" x14ac:dyDescent="0.2">
      <c r="A61" s="24">
        <f t="shared" si="15"/>
        <v>45</v>
      </c>
      <c r="B61" s="51">
        <v>4.21</v>
      </c>
      <c r="C61" s="25" t="s">
        <v>66</v>
      </c>
      <c r="D61" s="29"/>
      <c r="E61" s="29"/>
      <c r="F61" s="29"/>
      <c r="G61" s="29"/>
      <c r="H61" s="29"/>
      <c r="I61" s="29"/>
      <c r="J61" s="29"/>
      <c r="K61" s="43"/>
      <c r="L61" s="43"/>
      <c r="M61" s="45"/>
    </row>
    <row r="62" spans="1:13" ht="60" x14ac:dyDescent="0.2">
      <c r="A62" s="24">
        <f t="shared" si="15"/>
        <v>46</v>
      </c>
      <c r="B62" s="51">
        <v>4.22</v>
      </c>
      <c r="C62" s="25" t="s">
        <v>67</v>
      </c>
      <c r="D62" s="29"/>
      <c r="E62" s="29"/>
      <c r="F62" s="29"/>
      <c r="G62" s="29"/>
      <c r="H62" s="29"/>
      <c r="I62" s="29"/>
      <c r="J62" s="29"/>
      <c r="K62" s="43"/>
      <c r="L62" s="43"/>
      <c r="M62" s="45"/>
    </row>
    <row r="63" spans="1:13" ht="72" x14ac:dyDescent="0.2">
      <c r="A63" s="24">
        <f t="shared" si="15"/>
        <v>47</v>
      </c>
      <c r="B63" s="51">
        <v>4.2300000000000004</v>
      </c>
      <c r="C63" s="39" t="s">
        <v>68</v>
      </c>
      <c r="D63" s="29">
        <f t="shared" ref="D63:J63" si="18">+D61+D62</f>
        <v>0</v>
      </c>
      <c r="E63" s="29">
        <f t="shared" si="18"/>
        <v>0</v>
      </c>
      <c r="F63" s="29">
        <f t="shared" si="18"/>
        <v>0</v>
      </c>
      <c r="G63" s="29">
        <f t="shared" si="18"/>
        <v>0</v>
      </c>
      <c r="H63" s="29">
        <f t="shared" si="18"/>
        <v>0</v>
      </c>
      <c r="I63" s="29">
        <f t="shared" si="18"/>
        <v>0</v>
      </c>
      <c r="J63" s="29">
        <f t="shared" si="18"/>
        <v>0</v>
      </c>
      <c r="K63" s="43"/>
      <c r="L63" s="43"/>
      <c r="M63" s="45"/>
    </row>
    <row r="64" spans="1:13" x14ac:dyDescent="0.2">
      <c r="A64" s="24">
        <f t="shared" si="15"/>
        <v>48</v>
      </c>
      <c r="B64" s="33" t="s">
        <v>69</v>
      </c>
      <c r="C64" s="33"/>
      <c r="D64" s="29">
        <f t="shared" ref="D64:J64" si="19">+D50+D55+D60+D63</f>
        <v>41424.4061</v>
      </c>
      <c r="E64" s="29">
        <f t="shared" si="19"/>
        <v>41424.4061</v>
      </c>
      <c r="F64" s="29">
        <f t="shared" si="19"/>
        <v>41424.4061</v>
      </c>
      <c r="G64" s="29">
        <f t="shared" si="19"/>
        <v>41424.4061</v>
      </c>
      <c r="H64" s="29">
        <f t="shared" si="19"/>
        <v>41417.53</v>
      </c>
      <c r="I64" s="58">
        <f t="shared" si="19"/>
        <v>5916.79</v>
      </c>
      <c r="J64" s="58">
        <f t="shared" si="19"/>
        <v>47334.32</v>
      </c>
      <c r="K64" s="43">
        <f>+K50</f>
        <v>47342.178399999997</v>
      </c>
      <c r="L64" s="43">
        <f>+L50</f>
        <v>47342.178399999997</v>
      </c>
      <c r="M64" s="59"/>
    </row>
    <row r="65" spans="1:13" ht="48" x14ac:dyDescent="0.2">
      <c r="A65" s="20">
        <f t="shared" si="15"/>
        <v>49</v>
      </c>
      <c r="B65" s="20">
        <v>5</v>
      </c>
      <c r="C65" s="21" t="s">
        <v>70</v>
      </c>
      <c r="D65" s="42"/>
      <c r="E65" s="42"/>
      <c r="F65" s="42"/>
      <c r="G65" s="42"/>
      <c r="H65" s="42"/>
      <c r="I65" s="42"/>
      <c r="J65" s="42"/>
      <c r="K65" s="60"/>
      <c r="L65" s="22"/>
      <c r="M65" s="23"/>
    </row>
    <row r="66" spans="1:13" ht="72" x14ac:dyDescent="0.2">
      <c r="A66" s="24">
        <f t="shared" si="15"/>
        <v>50</v>
      </c>
      <c r="B66" s="24">
        <v>5.0999999999999996</v>
      </c>
      <c r="C66" s="25" t="s">
        <v>71</v>
      </c>
      <c r="D66" s="50">
        <f>+D67+D68+D69+D70</f>
        <v>3</v>
      </c>
      <c r="E66" s="50">
        <f>+E67+E68+E69+E70</f>
        <v>3</v>
      </c>
      <c r="F66" s="50">
        <f t="shared" ref="F66:M66" si="20">+F67+F68+F69+F70</f>
        <v>3</v>
      </c>
      <c r="G66" s="50">
        <f t="shared" si="20"/>
        <v>3</v>
      </c>
      <c r="H66" s="50">
        <f t="shared" si="20"/>
        <v>3</v>
      </c>
      <c r="I66" s="50">
        <f t="shared" si="20"/>
        <v>0</v>
      </c>
      <c r="J66" s="50">
        <f t="shared" si="20"/>
        <v>3</v>
      </c>
      <c r="K66" s="50">
        <f t="shared" si="20"/>
        <v>3</v>
      </c>
      <c r="L66" s="50">
        <f t="shared" si="20"/>
        <v>3</v>
      </c>
      <c r="M66" s="36">
        <f t="shared" si="20"/>
        <v>0</v>
      </c>
    </row>
    <row r="67" spans="1:13" ht="72" x14ac:dyDescent="0.2">
      <c r="A67" s="24">
        <f t="shared" si="15"/>
        <v>51</v>
      </c>
      <c r="B67" s="24">
        <v>5.2</v>
      </c>
      <c r="C67" s="25" t="s">
        <v>72</v>
      </c>
      <c r="D67" s="50"/>
      <c r="E67" s="50"/>
      <c r="F67" s="50"/>
      <c r="G67" s="50"/>
      <c r="H67" s="50"/>
      <c r="I67" s="50"/>
      <c r="J67" s="50"/>
      <c r="K67" s="50"/>
      <c r="L67" s="50"/>
      <c r="M67" s="28"/>
    </row>
    <row r="68" spans="1:13" ht="48" x14ac:dyDescent="0.2">
      <c r="A68" s="24">
        <f t="shared" si="15"/>
        <v>52</v>
      </c>
      <c r="B68" s="24">
        <v>5.3</v>
      </c>
      <c r="C68" s="25" t="s">
        <v>73</v>
      </c>
      <c r="D68" s="50">
        <v>3</v>
      </c>
      <c r="E68" s="50">
        <v>3</v>
      </c>
      <c r="F68" s="50">
        <v>3</v>
      </c>
      <c r="G68" s="50">
        <v>3</v>
      </c>
      <c r="H68" s="50">
        <v>3</v>
      </c>
      <c r="I68" s="50"/>
      <c r="J68" s="50">
        <f>+H68+I68</f>
        <v>3</v>
      </c>
      <c r="K68" s="50">
        <v>3</v>
      </c>
      <c r="L68" s="50">
        <v>3</v>
      </c>
      <c r="M68" s="28"/>
    </row>
    <row r="69" spans="1:13" ht="24" x14ac:dyDescent="0.2">
      <c r="A69" s="24">
        <f t="shared" si="15"/>
        <v>53</v>
      </c>
      <c r="B69" s="24">
        <v>5.4</v>
      </c>
      <c r="C69" s="25" t="s">
        <v>74</v>
      </c>
      <c r="D69" s="29"/>
      <c r="E69" s="29"/>
      <c r="F69" s="29"/>
      <c r="G69" s="29"/>
      <c r="H69" s="29"/>
      <c r="I69" s="29"/>
      <c r="J69" s="29"/>
      <c r="K69" s="29"/>
      <c r="L69" s="29"/>
      <c r="M69" s="28"/>
    </row>
    <row r="70" spans="1:13" ht="48" x14ac:dyDescent="0.2">
      <c r="A70" s="24">
        <f t="shared" si="15"/>
        <v>54</v>
      </c>
      <c r="B70" s="24">
        <v>5.5</v>
      </c>
      <c r="C70" s="25" t="s">
        <v>75</v>
      </c>
      <c r="D70" s="29"/>
      <c r="E70" s="29"/>
      <c r="F70" s="29"/>
      <c r="G70" s="29"/>
      <c r="H70" s="29"/>
      <c r="I70" s="29"/>
      <c r="J70" s="29"/>
      <c r="K70" s="29"/>
      <c r="L70" s="29"/>
      <c r="M70" s="28"/>
    </row>
    <row r="71" spans="1:13" ht="84" x14ac:dyDescent="0.2">
      <c r="A71" s="24">
        <f t="shared" si="15"/>
        <v>55</v>
      </c>
      <c r="B71" s="24">
        <v>5.6</v>
      </c>
      <c r="C71" s="25" t="s">
        <v>76</v>
      </c>
      <c r="D71" s="26">
        <f>+D72+D73+D74+D75</f>
        <v>10716</v>
      </c>
      <c r="E71" s="26">
        <f>+E72+E73+E74+E75</f>
        <v>10716</v>
      </c>
      <c r="F71" s="26">
        <f t="shared" ref="F71:L71" si="21">+F72+F73+F74+F75</f>
        <v>13395</v>
      </c>
      <c r="G71" s="26">
        <f t="shared" si="21"/>
        <v>13395</v>
      </c>
      <c r="H71" s="26">
        <f t="shared" si="21"/>
        <v>13395</v>
      </c>
      <c r="I71" s="26">
        <f t="shared" si="21"/>
        <v>0</v>
      </c>
      <c r="J71" s="26">
        <f t="shared" si="21"/>
        <v>13395</v>
      </c>
      <c r="K71" s="26">
        <f t="shared" si="21"/>
        <v>13395</v>
      </c>
      <c r="L71" s="26">
        <f t="shared" si="21"/>
        <v>13395</v>
      </c>
      <c r="M71" s="36"/>
    </row>
    <row r="72" spans="1:13" ht="72" x14ac:dyDescent="0.2">
      <c r="A72" s="24">
        <f t="shared" si="15"/>
        <v>56</v>
      </c>
      <c r="B72" s="24">
        <v>5.7</v>
      </c>
      <c r="C72" s="25" t="s">
        <v>72</v>
      </c>
      <c r="D72" s="26"/>
      <c r="E72" s="26"/>
      <c r="F72" s="26"/>
      <c r="G72" s="26"/>
      <c r="H72" s="26"/>
      <c r="I72" s="26"/>
      <c r="J72" s="26"/>
      <c r="K72" s="26"/>
      <c r="L72" s="26"/>
      <c r="M72" s="28"/>
    </row>
    <row r="73" spans="1:13" ht="48" x14ac:dyDescent="0.2">
      <c r="A73" s="24">
        <f t="shared" si="15"/>
        <v>57</v>
      </c>
      <c r="B73" s="24">
        <v>5.8</v>
      </c>
      <c r="C73" s="25" t="s">
        <v>73</v>
      </c>
      <c r="D73" s="50">
        <v>10716</v>
      </c>
      <c r="E73" s="50">
        <v>10716</v>
      </c>
      <c r="F73" s="50">
        <v>13395</v>
      </c>
      <c r="G73" s="50">
        <v>13395</v>
      </c>
      <c r="H73" s="50">
        <v>13395</v>
      </c>
      <c r="I73" s="50"/>
      <c r="J73" s="50">
        <f>+H73+I73</f>
        <v>13395</v>
      </c>
      <c r="K73" s="50">
        <v>13395</v>
      </c>
      <c r="L73" s="50">
        <v>13395</v>
      </c>
      <c r="M73" s="28"/>
    </row>
    <row r="74" spans="1:13" ht="24" x14ac:dyDescent="0.2">
      <c r="A74" s="24">
        <f t="shared" si="15"/>
        <v>58</v>
      </c>
      <c r="B74" s="24">
        <v>5.9</v>
      </c>
      <c r="C74" s="25" t="s">
        <v>74</v>
      </c>
      <c r="D74" s="29"/>
      <c r="E74" s="29"/>
      <c r="F74" s="29"/>
      <c r="G74" s="29"/>
      <c r="H74" s="29"/>
      <c r="I74" s="29"/>
      <c r="J74" s="29"/>
      <c r="K74" s="29"/>
      <c r="L74" s="29"/>
      <c r="M74" s="28"/>
    </row>
    <row r="75" spans="1:13" ht="48" x14ac:dyDescent="0.2">
      <c r="A75" s="24">
        <f t="shared" si="15"/>
        <v>59</v>
      </c>
      <c r="B75" s="24">
        <v>5.0999999999999996</v>
      </c>
      <c r="C75" s="25" t="s">
        <v>75</v>
      </c>
      <c r="D75" s="29"/>
      <c r="E75" s="29"/>
      <c r="F75" s="29"/>
      <c r="G75" s="29"/>
      <c r="H75" s="29"/>
      <c r="I75" s="29"/>
      <c r="J75" s="29"/>
      <c r="K75" s="29"/>
      <c r="L75" s="29"/>
      <c r="M75" s="28"/>
    </row>
    <row r="76" spans="1:13" ht="84" x14ac:dyDescent="0.2">
      <c r="A76" s="24">
        <f t="shared" si="15"/>
        <v>60</v>
      </c>
      <c r="B76" s="24">
        <v>5.1100000000000003</v>
      </c>
      <c r="C76" s="25" t="s">
        <v>77</v>
      </c>
      <c r="D76" s="50">
        <f>+D77+D78+D79+D80</f>
        <v>32148</v>
      </c>
      <c r="E76" s="50">
        <f>+E77+E78+E79+E80</f>
        <v>32148</v>
      </c>
      <c r="F76" s="50">
        <f t="shared" ref="F76:L76" si="22">+F77+F78+F79+F80</f>
        <v>40185</v>
      </c>
      <c r="G76" s="50">
        <f t="shared" si="22"/>
        <v>40185</v>
      </c>
      <c r="H76" s="50">
        <f t="shared" si="22"/>
        <v>40185</v>
      </c>
      <c r="I76" s="50">
        <f t="shared" si="22"/>
        <v>0</v>
      </c>
      <c r="J76" s="50">
        <f t="shared" si="22"/>
        <v>40185</v>
      </c>
      <c r="K76" s="50">
        <f t="shared" si="22"/>
        <v>40185</v>
      </c>
      <c r="L76" s="50">
        <f t="shared" si="22"/>
        <v>40185</v>
      </c>
      <c r="M76" s="36">
        <f t="shared" ref="M76" si="23">AVERAGE(M77:M80)</f>
        <v>0</v>
      </c>
    </row>
    <row r="77" spans="1:13" ht="72" x14ac:dyDescent="0.2">
      <c r="A77" s="24">
        <f t="shared" si="15"/>
        <v>61</v>
      </c>
      <c r="B77" s="24">
        <v>5.12</v>
      </c>
      <c r="C77" s="25" t="s">
        <v>72</v>
      </c>
      <c r="D77" s="50">
        <f>+D67*D72</f>
        <v>0</v>
      </c>
      <c r="E77" s="50">
        <f>+E67*E72</f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36">
        <f t="shared" ref="M77:M80" si="24">+M72*M67</f>
        <v>0</v>
      </c>
    </row>
    <row r="78" spans="1:13" ht="48" x14ac:dyDescent="0.2">
      <c r="A78" s="24">
        <f t="shared" si="15"/>
        <v>62</v>
      </c>
      <c r="B78" s="24">
        <v>5.13</v>
      </c>
      <c r="C78" s="25" t="s">
        <v>73</v>
      </c>
      <c r="D78" s="50">
        <f t="shared" ref="D78:E80" si="25">+D68*D73</f>
        <v>32148</v>
      </c>
      <c r="E78" s="50">
        <f t="shared" si="25"/>
        <v>32148</v>
      </c>
      <c r="F78" s="50">
        <f t="shared" ref="F78:L78" si="26">SUM(F68*F73)</f>
        <v>40185</v>
      </c>
      <c r="G78" s="50">
        <f t="shared" si="26"/>
        <v>40185</v>
      </c>
      <c r="H78" s="50">
        <f t="shared" si="26"/>
        <v>40185</v>
      </c>
      <c r="I78" s="50">
        <f t="shared" si="26"/>
        <v>0</v>
      </c>
      <c r="J78" s="50">
        <f t="shared" si="26"/>
        <v>40185</v>
      </c>
      <c r="K78" s="50">
        <f t="shared" si="26"/>
        <v>40185</v>
      </c>
      <c r="L78" s="50">
        <f t="shared" si="26"/>
        <v>40185</v>
      </c>
      <c r="M78" s="36">
        <f t="shared" si="24"/>
        <v>0</v>
      </c>
    </row>
    <row r="79" spans="1:13" ht="24" x14ac:dyDescent="0.2">
      <c r="A79" s="24">
        <f t="shared" si="15"/>
        <v>63</v>
      </c>
      <c r="B79" s="24">
        <v>5.14</v>
      </c>
      <c r="C79" s="25" t="s">
        <v>74</v>
      </c>
      <c r="D79" s="50">
        <f t="shared" si="25"/>
        <v>0</v>
      </c>
      <c r="E79" s="50">
        <f t="shared" si="25"/>
        <v>0</v>
      </c>
      <c r="F79" s="50">
        <f t="shared" ref="F79:L80" si="27">F69*F74</f>
        <v>0</v>
      </c>
      <c r="G79" s="50">
        <f t="shared" si="27"/>
        <v>0</v>
      </c>
      <c r="H79" s="50">
        <f t="shared" si="27"/>
        <v>0</v>
      </c>
      <c r="I79" s="50">
        <f t="shared" si="27"/>
        <v>0</v>
      </c>
      <c r="J79" s="50">
        <f t="shared" si="27"/>
        <v>0</v>
      </c>
      <c r="K79" s="50">
        <f t="shared" si="27"/>
        <v>0</v>
      </c>
      <c r="L79" s="50">
        <f t="shared" si="27"/>
        <v>0</v>
      </c>
      <c r="M79" s="36">
        <f t="shared" si="24"/>
        <v>0</v>
      </c>
    </row>
    <row r="80" spans="1:13" ht="48" x14ac:dyDescent="0.2">
      <c r="A80" s="24">
        <f t="shared" si="15"/>
        <v>64</v>
      </c>
      <c r="B80" s="24">
        <v>5.15</v>
      </c>
      <c r="C80" s="25" t="s">
        <v>75</v>
      </c>
      <c r="D80" s="50">
        <f t="shared" si="25"/>
        <v>0</v>
      </c>
      <c r="E80" s="50">
        <f t="shared" si="25"/>
        <v>0</v>
      </c>
      <c r="F80" s="50">
        <f t="shared" si="27"/>
        <v>0</v>
      </c>
      <c r="G80" s="50">
        <f t="shared" si="27"/>
        <v>0</v>
      </c>
      <c r="H80" s="50">
        <f t="shared" si="27"/>
        <v>0</v>
      </c>
      <c r="I80" s="50">
        <f t="shared" si="27"/>
        <v>0</v>
      </c>
      <c r="J80" s="50">
        <f t="shared" si="27"/>
        <v>0</v>
      </c>
      <c r="K80" s="50">
        <f t="shared" si="27"/>
        <v>0</v>
      </c>
      <c r="L80" s="50">
        <f t="shared" si="27"/>
        <v>0</v>
      </c>
      <c r="M80" s="36">
        <f t="shared" si="24"/>
        <v>0</v>
      </c>
    </row>
    <row r="81" spans="1:15" ht="84" x14ac:dyDescent="0.2">
      <c r="A81" s="24">
        <f t="shared" si="15"/>
        <v>65</v>
      </c>
      <c r="B81" s="24">
        <v>5.16</v>
      </c>
      <c r="C81" s="25" t="s">
        <v>78</v>
      </c>
      <c r="D81" s="40">
        <f t="shared" ref="D81:L81" si="28">+D82+D83+D84+D85</f>
        <v>18.5</v>
      </c>
      <c r="E81" s="40">
        <f t="shared" si="28"/>
        <v>18.5</v>
      </c>
      <c r="F81" s="40">
        <f t="shared" si="28"/>
        <v>18.5</v>
      </c>
      <c r="G81" s="40">
        <f t="shared" si="28"/>
        <v>18.5</v>
      </c>
      <c r="H81" s="40">
        <f t="shared" si="28"/>
        <v>18.5</v>
      </c>
      <c r="I81" s="40">
        <f t="shared" si="28"/>
        <v>0</v>
      </c>
      <c r="J81" s="40">
        <f t="shared" si="28"/>
        <v>18.5</v>
      </c>
      <c r="K81" s="40">
        <f t="shared" si="28"/>
        <v>18.5</v>
      </c>
      <c r="L81" s="40">
        <f t="shared" si="28"/>
        <v>18.5</v>
      </c>
      <c r="M81" s="36"/>
    </row>
    <row r="82" spans="1:15" ht="72" x14ac:dyDescent="0.2">
      <c r="A82" s="24">
        <f t="shared" si="15"/>
        <v>66</v>
      </c>
      <c r="B82" s="24">
        <v>5.17</v>
      </c>
      <c r="C82" s="25" t="s">
        <v>72</v>
      </c>
      <c r="D82" s="40"/>
      <c r="E82" s="40"/>
      <c r="F82" s="40"/>
      <c r="G82" s="40"/>
      <c r="H82" s="40"/>
      <c r="I82" s="40"/>
      <c r="J82" s="40"/>
      <c r="K82" s="40"/>
      <c r="L82" s="40"/>
      <c r="M82" s="28"/>
    </row>
    <row r="83" spans="1:15" ht="48" x14ac:dyDescent="0.2">
      <c r="A83" s="24">
        <f t="shared" si="15"/>
        <v>67</v>
      </c>
      <c r="B83" s="24">
        <v>5.1800000000000104</v>
      </c>
      <c r="C83" s="25" t="s">
        <v>73</v>
      </c>
      <c r="D83" s="40">
        <v>18.5</v>
      </c>
      <c r="E83" s="40">
        <v>18.5</v>
      </c>
      <c r="F83" s="40">
        <v>18.5</v>
      </c>
      <c r="G83" s="40">
        <v>18.5</v>
      </c>
      <c r="H83" s="40">
        <v>18.5</v>
      </c>
      <c r="I83" s="40"/>
      <c r="J83" s="40">
        <v>18.5</v>
      </c>
      <c r="K83" s="40">
        <v>18.5</v>
      </c>
      <c r="L83" s="40">
        <v>18.5</v>
      </c>
      <c r="M83" s="28"/>
    </row>
    <row r="84" spans="1:15" ht="24" x14ac:dyDescent="0.2">
      <c r="A84" s="24">
        <f t="shared" si="15"/>
        <v>68</v>
      </c>
      <c r="B84" s="24">
        <v>5.1900000000000102</v>
      </c>
      <c r="C84" s="25" t="s">
        <v>74</v>
      </c>
      <c r="D84" s="29"/>
      <c r="E84" s="29"/>
      <c r="F84" s="29"/>
      <c r="G84" s="29"/>
      <c r="H84" s="29"/>
      <c r="I84" s="29"/>
      <c r="J84" s="29"/>
      <c r="K84" s="29"/>
      <c r="L84" s="29"/>
      <c r="M84" s="28"/>
    </row>
    <row r="85" spans="1:15" ht="48" x14ac:dyDescent="0.2">
      <c r="A85" s="24">
        <f t="shared" si="15"/>
        <v>69</v>
      </c>
      <c r="B85" s="24">
        <v>5.2000000000000099</v>
      </c>
      <c r="C85" s="25" t="s">
        <v>75</v>
      </c>
      <c r="D85" s="29"/>
      <c r="E85" s="29"/>
      <c r="F85" s="29"/>
      <c r="G85" s="29"/>
      <c r="H85" s="29"/>
      <c r="I85" s="29"/>
      <c r="J85" s="29"/>
      <c r="K85" s="29"/>
      <c r="L85" s="29"/>
      <c r="M85" s="28"/>
    </row>
    <row r="86" spans="1:15" ht="60" x14ac:dyDescent="0.2">
      <c r="A86" s="24">
        <f t="shared" si="15"/>
        <v>70</v>
      </c>
      <c r="B86" s="24">
        <v>5.2100000000000097</v>
      </c>
      <c r="C86" s="25" t="s">
        <v>79</v>
      </c>
      <c r="D86" s="40">
        <f t="shared" ref="D86:L86" si="29">+D87+D88+D89+D90</f>
        <v>5947.38</v>
      </c>
      <c r="E86" s="40">
        <f t="shared" si="29"/>
        <v>5947.38</v>
      </c>
      <c r="F86" s="40">
        <f t="shared" si="29"/>
        <v>7434.2250000000004</v>
      </c>
      <c r="G86" s="40">
        <f t="shared" si="29"/>
        <v>7434.2250000000004</v>
      </c>
      <c r="H86" s="40">
        <f t="shared" si="29"/>
        <v>7434.2250000000004</v>
      </c>
      <c r="I86" s="40">
        <f t="shared" si="29"/>
        <v>0</v>
      </c>
      <c r="J86" s="40">
        <f t="shared" si="29"/>
        <v>7434.2250000000004</v>
      </c>
      <c r="K86" s="40">
        <f t="shared" si="29"/>
        <v>7434.2250000000004</v>
      </c>
      <c r="L86" s="40">
        <f t="shared" si="29"/>
        <v>7434.2250000000004</v>
      </c>
      <c r="M86" s="36">
        <f t="shared" ref="M86" si="30">SUM(M87:M90)</f>
        <v>0</v>
      </c>
      <c r="O86" s="61"/>
    </row>
    <row r="87" spans="1:15" ht="72" x14ac:dyDescent="0.2">
      <c r="A87" s="24">
        <f t="shared" si="15"/>
        <v>71</v>
      </c>
      <c r="B87" s="24">
        <v>5.2200000000000104</v>
      </c>
      <c r="C87" s="25" t="s">
        <v>72</v>
      </c>
      <c r="D87" s="40">
        <f t="shared" ref="D87:L90" si="31">D77*D82/100</f>
        <v>0</v>
      </c>
      <c r="E87" s="40">
        <f t="shared" si="31"/>
        <v>0</v>
      </c>
      <c r="F87" s="40">
        <f t="shared" si="31"/>
        <v>0</v>
      </c>
      <c r="G87" s="40">
        <f t="shared" si="31"/>
        <v>0</v>
      </c>
      <c r="H87" s="40">
        <f t="shared" si="31"/>
        <v>0</v>
      </c>
      <c r="I87" s="40">
        <f t="shared" si="31"/>
        <v>0</v>
      </c>
      <c r="J87" s="40">
        <f t="shared" si="31"/>
        <v>0</v>
      </c>
      <c r="K87" s="40">
        <f t="shared" si="31"/>
        <v>0</v>
      </c>
      <c r="L87" s="40">
        <f t="shared" si="31"/>
        <v>0</v>
      </c>
      <c r="M87" s="36">
        <f t="shared" ref="M87:M90" si="32">+M77*M82/100</f>
        <v>0</v>
      </c>
      <c r="N87" s="61"/>
    </row>
    <row r="88" spans="1:15" ht="48" x14ac:dyDescent="0.2">
      <c r="A88" s="24">
        <f t="shared" si="15"/>
        <v>72</v>
      </c>
      <c r="B88" s="24">
        <v>5.2300000000000102</v>
      </c>
      <c r="C88" s="25" t="s">
        <v>73</v>
      </c>
      <c r="D88" s="40">
        <f t="shared" si="31"/>
        <v>5947.38</v>
      </c>
      <c r="E88" s="40">
        <f t="shared" si="31"/>
        <v>5947.38</v>
      </c>
      <c r="F88" s="40">
        <f t="shared" si="31"/>
        <v>7434.2250000000004</v>
      </c>
      <c r="G88" s="40">
        <f t="shared" si="31"/>
        <v>7434.2250000000004</v>
      </c>
      <c r="H88" s="40">
        <f t="shared" si="31"/>
        <v>7434.2250000000004</v>
      </c>
      <c r="I88" s="40">
        <f t="shared" si="31"/>
        <v>0</v>
      </c>
      <c r="J88" s="40">
        <f>+H88+I88</f>
        <v>7434.2250000000004</v>
      </c>
      <c r="K88" s="40">
        <f t="shared" si="31"/>
        <v>7434.2250000000004</v>
      </c>
      <c r="L88" s="40">
        <f t="shared" si="31"/>
        <v>7434.2250000000004</v>
      </c>
      <c r="M88" s="36">
        <f t="shared" si="32"/>
        <v>0</v>
      </c>
    </row>
    <row r="89" spans="1:15" ht="24" x14ac:dyDescent="0.2">
      <c r="A89" s="24">
        <f t="shared" si="15"/>
        <v>73</v>
      </c>
      <c r="B89" s="24">
        <v>5.24000000000001</v>
      </c>
      <c r="C89" s="25" t="s">
        <v>74</v>
      </c>
      <c r="D89" s="40">
        <f t="shared" si="31"/>
        <v>0</v>
      </c>
      <c r="E89" s="40">
        <f t="shared" si="31"/>
        <v>0</v>
      </c>
      <c r="F89" s="40">
        <f t="shared" si="31"/>
        <v>0</v>
      </c>
      <c r="G89" s="40">
        <f t="shared" si="31"/>
        <v>0</v>
      </c>
      <c r="H89" s="40">
        <f t="shared" si="31"/>
        <v>0</v>
      </c>
      <c r="I89" s="40">
        <f t="shared" si="31"/>
        <v>0</v>
      </c>
      <c r="J89" s="40">
        <f t="shared" si="31"/>
        <v>0</v>
      </c>
      <c r="K89" s="40">
        <f t="shared" si="31"/>
        <v>0</v>
      </c>
      <c r="L89" s="40">
        <f t="shared" si="31"/>
        <v>0</v>
      </c>
      <c r="M89" s="36">
        <f t="shared" si="32"/>
        <v>0</v>
      </c>
    </row>
    <row r="90" spans="1:15" ht="48" x14ac:dyDescent="0.2">
      <c r="A90" s="24">
        <f t="shared" si="15"/>
        <v>74</v>
      </c>
      <c r="B90" s="24">
        <v>5.2500000000000098</v>
      </c>
      <c r="C90" s="25" t="s">
        <v>75</v>
      </c>
      <c r="D90" s="40">
        <f t="shared" si="31"/>
        <v>0</v>
      </c>
      <c r="E90" s="40">
        <f t="shared" si="31"/>
        <v>0</v>
      </c>
      <c r="F90" s="40">
        <f t="shared" si="31"/>
        <v>0</v>
      </c>
      <c r="G90" s="40">
        <f t="shared" si="31"/>
        <v>0</v>
      </c>
      <c r="H90" s="40">
        <f t="shared" si="31"/>
        <v>0</v>
      </c>
      <c r="I90" s="40">
        <f t="shared" si="31"/>
        <v>0</v>
      </c>
      <c r="J90" s="40">
        <f t="shared" si="31"/>
        <v>0</v>
      </c>
      <c r="K90" s="40">
        <f t="shared" si="31"/>
        <v>0</v>
      </c>
      <c r="L90" s="40">
        <f t="shared" si="31"/>
        <v>0</v>
      </c>
      <c r="M90" s="36">
        <f t="shared" si="32"/>
        <v>0</v>
      </c>
    </row>
    <row r="91" spans="1:15" ht="48" x14ac:dyDescent="0.2">
      <c r="A91" s="24">
        <f t="shared" si="15"/>
        <v>75</v>
      </c>
      <c r="B91" s="24">
        <v>5.2600000000000096</v>
      </c>
      <c r="C91" s="25" t="s">
        <v>80</v>
      </c>
      <c r="D91" s="40">
        <v>2</v>
      </c>
      <c r="E91" s="40">
        <v>2</v>
      </c>
      <c r="F91" s="40">
        <v>1.6</v>
      </c>
      <c r="G91" s="40">
        <v>1.6</v>
      </c>
      <c r="H91" s="40">
        <v>1.6</v>
      </c>
      <c r="I91" s="40"/>
      <c r="J91" s="40">
        <v>1.6</v>
      </c>
      <c r="K91" s="40">
        <v>1.6</v>
      </c>
      <c r="L91" s="40">
        <v>1.6</v>
      </c>
      <c r="M91" s="28"/>
    </row>
    <row r="92" spans="1:15" ht="48" x14ac:dyDescent="0.2">
      <c r="A92" s="24">
        <f t="shared" si="15"/>
        <v>76</v>
      </c>
      <c r="B92" s="24">
        <v>5.2700000000000102</v>
      </c>
      <c r="C92" s="39" t="s">
        <v>81</v>
      </c>
      <c r="D92" s="29">
        <f t="shared" ref="D92:M92" si="33">+D86*D91</f>
        <v>11894.76</v>
      </c>
      <c r="E92" s="29">
        <f t="shared" si="33"/>
        <v>11894.76</v>
      </c>
      <c r="F92" s="29">
        <f t="shared" si="33"/>
        <v>11894.760000000002</v>
      </c>
      <c r="G92" s="29">
        <f t="shared" si="33"/>
        <v>11894.760000000002</v>
      </c>
      <c r="H92" s="29">
        <f t="shared" si="33"/>
        <v>11894.760000000002</v>
      </c>
      <c r="I92" s="29">
        <f t="shared" si="33"/>
        <v>0</v>
      </c>
      <c r="J92" s="29">
        <f t="shared" si="33"/>
        <v>11894.760000000002</v>
      </c>
      <c r="K92" s="29">
        <f t="shared" si="33"/>
        <v>11894.760000000002</v>
      </c>
      <c r="L92" s="29">
        <f t="shared" si="33"/>
        <v>11894.760000000002</v>
      </c>
      <c r="M92" s="36">
        <f t="shared" si="33"/>
        <v>0</v>
      </c>
    </row>
    <row r="93" spans="1:15" ht="48" x14ac:dyDescent="0.2">
      <c r="A93" s="24">
        <f t="shared" si="15"/>
        <v>77</v>
      </c>
      <c r="B93" s="24">
        <v>5.28000000000001</v>
      </c>
      <c r="C93" s="25" t="s">
        <v>82</v>
      </c>
      <c r="D93" s="50">
        <f>35+19</f>
        <v>54</v>
      </c>
      <c r="E93" s="50">
        <f>35+19</f>
        <v>54</v>
      </c>
      <c r="F93" s="50">
        <f>35+19</f>
        <v>54</v>
      </c>
      <c r="G93" s="50">
        <f>35+19</f>
        <v>54</v>
      </c>
      <c r="H93" s="50">
        <f>35+19</f>
        <v>54</v>
      </c>
      <c r="I93" s="50"/>
      <c r="J93" s="50">
        <f>+H93+I93</f>
        <v>54</v>
      </c>
      <c r="K93" s="50">
        <f>35+19</f>
        <v>54</v>
      </c>
      <c r="L93" s="50">
        <f>35+19</f>
        <v>54</v>
      </c>
      <c r="M93" s="28"/>
    </row>
    <row r="94" spans="1:15" ht="72" x14ac:dyDescent="0.2">
      <c r="A94" s="24">
        <f t="shared" si="15"/>
        <v>78</v>
      </c>
      <c r="B94" s="24">
        <v>5.2900000000000098</v>
      </c>
      <c r="C94" s="25" t="s">
        <v>83</v>
      </c>
      <c r="D94" s="40">
        <v>6.8</v>
      </c>
      <c r="E94" s="40">
        <v>6.8</v>
      </c>
      <c r="F94" s="40">
        <v>6.8</v>
      </c>
      <c r="G94" s="40">
        <v>6.8</v>
      </c>
      <c r="H94" s="40">
        <v>6.8</v>
      </c>
      <c r="I94" s="40"/>
      <c r="J94" s="40">
        <f>+H94+I94</f>
        <v>6.8</v>
      </c>
      <c r="K94" s="40">
        <v>6.8</v>
      </c>
      <c r="L94" s="40">
        <v>6.8</v>
      </c>
      <c r="M94" s="28"/>
    </row>
    <row r="95" spans="1:15" ht="48" x14ac:dyDescent="0.2">
      <c r="A95" s="24">
        <f t="shared" si="15"/>
        <v>79</v>
      </c>
      <c r="B95" s="24">
        <v>5.3000000000000096</v>
      </c>
      <c r="C95" s="39" t="s">
        <v>84</v>
      </c>
      <c r="D95" s="29">
        <f t="shared" ref="D95:M95" si="34">+D93*D94</f>
        <v>367.2</v>
      </c>
      <c r="E95" s="29">
        <f t="shared" si="34"/>
        <v>367.2</v>
      </c>
      <c r="F95" s="29">
        <f t="shared" si="34"/>
        <v>367.2</v>
      </c>
      <c r="G95" s="29">
        <f t="shared" si="34"/>
        <v>367.2</v>
      </c>
      <c r="H95" s="29">
        <f t="shared" si="34"/>
        <v>367.2</v>
      </c>
      <c r="I95" s="29">
        <f t="shared" si="34"/>
        <v>0</v>
      </c>
      <c r="J95" s="29">
        <f t="shared" si="34"/>
        <v>367.2</v>
      </c>
      <c r="K95" s="29">
        <f t="shared" si="34"/>
        <v>367.2</v>
      </c>
      <c r="L95" s="29">
        <f t="shared" si="34"/>
        <v>367.2</v>
      </c>
      <c r="M95" s="36">
        <f t="shared" si="34"/>
        <v>0</v>
      </c>
    </row>
    <row r="96" spans="1:15" x14ac:dyDescent="0.2">
      <c r="A96" s="24">
        <f t="shared" si="15"/>
        <v>80</v>
      </c>
      <c r="B96" s="33" t="s">
        <v>85</v>
      </c>
      <c r="C96" s="33"/>
      <c r="D96" s="62">
        <f>+D92+D95</f>
        <v>12261.960000000001</v>
      </c>
      <c r="E96" s="62">
        <f>+E92+E95</f>
        <v>12261.960000000001</v>
      </c>
      <c r="F96" s="62">
        <f t="shared" ref="F96:L96" si="35">+F92+F95</f>
        <v>12261.960000000003</v>
      </c>
      <c r="G96" s="62">
        <f t="shared" si="35"/>
        <v>12261.960000000003</v>
      </c>
      <c r="H96" s="62">
        <f t="shared" si="35"/>
        <v>12261.960000000003</v>
      </c>
      <c r="I96" s="62">
        <f t="shared" si="35"/>
        <v>0</v>
      </c>
      <c r="J96" s="62">
        <f t="shared" si="35"/>
        <v>12261.960000000003</v>
      </c>
      <c r="K96" s="62">
        <f t="shared" si="35"/>
        <v>12261.960000000003</v>
      </c>
      <c r="L96" s="62">
        <f t="shared" si="35"/>
        <v>12261.960000000003</v>
      </c>
      <c r="M96" s="41">
        <f t="shared" ref="M96" si="36">+M95+M92</f>
        <v>0</v>
      </c>
    </row>
    <row r="97" spans="1:13" ht="36" x14ac:dyDescent="0.2">
      <c r="A97" s="20">
        <f t="shared" si="15"/>
        <v>81</v>
      </c>
      <c r="B97" s="20">
        <v>6</v>
      </c>
      <c r="C97" s="21" t="s">
        <v>86</v>
      </c>
      <c r="D97" s="42"/>
      <c r="E97" s="42"/>
      <c r="F97" s="42"/>
      <c r="G97" s="42"/>
      <c r="H97" s="42"/>
      <c r="I97" s="42"/>
      <c r="J97" s="42"/>
      <c r="K97" s="60"/>
      <c r="L97" s="22"/>
      <c r="M97" s="23"/>
    </row>
    <row r="98" spans="1:13" ht="36" x14ac:dyDescent="0.2">
      <c r="A98" s="24">
        <f t="shared" si="15"/>
        <v>82</v>
      </c>
      <c r="B98" s="24">
        <v>6.1</v>
      </c>
      <c r="C98" s="25" t="s">
        <v>87</v>
      </c>
      <c r="D98" s="50">
        <v>400</v>
      </c>
      <c r="E98" s="50">
        <v>400</v>
      </c>
      <c r="F98" s="50">
        <v>400</v>
      </c>
      <c r="G98" s="50">
        <v>400</v>
      </c>
      <c r="H98" s="50">
        <v>400</v>
      </c>
      <c r="I98" s="63"/>
      <c r="J98" s="50">
        <v>400</v>
      </c>
      <c r="K98" s="64">
        <v>400</v>
      </c>
      <c r="L98" s="64">
        <v>400</v>
      </c>
      <c r="M98" s="28"/>
    </row>
    <row r="99" spans="1:13" ht="48" x14ac:dyDescent="0.2">
      <c r="A99" s="24">
        <f t="shared" si="15"/>
        <v>83</v>
      </c>
      <c r="B99" s="24">
        <v>6.2</v>
      </c>
      <c r="C99" s="25" t="s">
        <v>88</v>
      </c>
      <c r="D99" s="40">
        <v>0.30780000000000002</v>
      </c>
      <c r="E99" s="40">
        <v>0.30780000000000002</v>
      </c>
      <c r="F99" s="40">
        <v>0.30780000000000002</v>
      </c>
      <c r="G99" s="40">
        <v>0.30780000000000002</v>
      </c>
      <c r="H99" s="40">
        <v>0.30780000000000002</v>
      </c>
      <c r="I99" s="65"/>
      <c r="J99" s="40">
        <v>0.30780000000000002</v>
      </c>
      <c r="K99" s="66">
        <v>0.30780000000000002</v>
      </c>
      <c r="L99" s="66">
        <v>0.30780000000000002</v>
      </c>
      <c r="M99" s="28"/>
    </row>
    <row r="100" spans="1:13" ht="36" x14ac:dyDescent="0.2">
      <c r="A100" s="24">
        <f t="shared" si="15"/>
        <v>84</v>
      </c>
      <c r="B100" s="24">
        <v>6.3</v>
      </c>
      <c r="C100" s="39" t="s">
        <v>89</v>
      </c>
      <c r="D100" s="40">
        <f t="shared" ref="D100:H100" si="37">+D98*D99</f>
        <v>123.12</v>
      </c>
      <c r="E100" s="40">
        <f t="shared" si="37"/>
        <v>123.12</v>
      </c>
      <c r="F100" s="40">
        <f t="shared" si="37"/>
        <v>123.12</v>
      </c>
      <c r="G100" s="40">
        <f t="shared" si="37"/>
        <v>123.12</v>
      </c>
      <c r="H100" s="40">
        <f t="shared" si="37"/>
        <v>123.12</v>
      </c>
      <c r="I100" s="65"/>
      <c r="J100" s="40">
        <f t="shared" ref="J100:M100" si="38">+J98*J99</f>
        <v>123.12</v>
      </c>
      <c r="K100" s="66">
        <f t="shared" si="38"/>
        <v>123.12</v>
      </c>
      <c r="L100" s="66">
        <f t="shared" si="38"/>
        <v>123.12</v>
      </c>
      <c r="M100" s="36">
        <f t="shared" si="38"/>
        <v>0</v>
      </c>
    </row>
    <row r="101" spans="1:13" ht="36" x14ac:dyDescent="0.2">
      <c r="A101" s="24">
        <f t="shared" si="15"/>
        <v>85</v>
      </c>
      <c r="B101" s="24">
        <v>6.4</v>
      </c>
      <c r="C101" s="25" t="s">
        <v>90</v>
      </c>
      <c r="D101" s="40">
        <v>8</v>
      </c>
      <c r="E101" s="40">
        <v>8</v>
      </c>
      <c r="F101" s="40">
        <v>8</v>
      </c>
      <c r="G101" s="40">
        <v>8</v>
      </c>
      <c r="H101" s="40">
        <v>8</v>
      </c>
      <c r="I101" s="65"/>
      <c r="J101" s="40">
        <v>8</v>
      </c>
      <c r="K101" s="66">
        <v>8</v>
      </c>
      <c r="L101" s="66">
        <v>8</v>
      </c>
      <c r="M101" s="28"/>
    </row>
    <row r="102" spans="1:13" ht="60" x14ac:dyDescent="0.2">
      <c r="A102" s="24">
        <f t="shared" si="15"/>
        <v>86</v>
      </c>
      <c r="B102" s="24">
        <v>6.5</v>
      </c>
      <c r="C102" s="25" t="s">
        <v>91</v>
      </c>
      <c r="D102" s="40">
        <v>5</v>
      </c>
      <c r="E102" s="40">
        <v>5</v>
      </c>
      <c r="F102" s="40">
        <v>5</v>
      </c>
      <c r="G102" s="40">
        <v>5</v>
      </c>
      <c r="H102" s="40">
        <v>5</v>
      </c>
      <c r="I102" s="65"/>
      <c r="J102" s="40">
        <v>5</v>
      </c>
      <c r="K102" s="66">
        <v>5</v>
      </c>
      <c r="L102" s="66">
        <v>5</v>
      </c>
      <c r="M102" s="28"/>
    </row>
    <row r="103" spans="1:13" ht="60" x14ac:dyDescent="0.2">
      <c r="A103" s="24">
        <f t="shared" si="15"/>
        <v>87</v>
      </c>
      <c r="B103" s="24">
        <v>6.6</v>
      </c>
      <c r="C103" s="25" t="s">
        <v>92</v>
      </c>
      <c r="D103" s="40">
        <f>D101*D102*12</f>
        <v>480</v>
      </c>
      <c r="E103" s="40">
        <f>E101*E102*12</f>
        <v>480</v>
      </c>
      <c r="F103" s="40">
        <f>F101*F102*12</f>
        <v>480</v>
      </c>
      <c r="G103" s="40">
        <f>G101*G102*12</f>
        <v>480</v>
      </c>
      <c r="H103" s="40">
        <f>H101*H102*12</f>
        <v>480</v>
      </c>
      <c r="I103" s="65"/>
      <c r="J103" s="40">
        <f>J101*J102*12</f>
        <v>480</v>
      </c>
      <c r="K103" s="66">
        <f>K101*K102*12</f>
        <v>480</v>
      </c>
      <c r="L103" s="66">
        <f>L101*L102*12</f>
        <v>480</v>
      </c>
      <c r="M103" s="36">
        <f t="shared" ref="M103" si="39">+M101*M102*12</f>
        <v>0</v>
      </c>
    </row>
    <row r="104" spans="1:13" ht="60" x14ac:dyDescent="0.2">
      <c r="A104" s="24">
        <f t="shared" si="15"/>
        <v>88</v>
      </c>
      <c r="B104" s="24">
        <v>6.7</v>
      </c>
      <c r="C104" s="39" t="s">
        <v>93</v>
      </c>
      <c r="D104" s="40">
        <v>205</v>
      </c>
      <c r="E104" s="40">
        <v>205</v>
      </c>
      <c r="F104" s="40">
        <v>205</v>
      </c>
      <c r="G104" s="40">
        <v>205</v>
      </c>
      <c r="H104" s="40">
        <v>205</v>
      </c>
      <c r="I104" s="65"/>
      <c r="J104" s="40">
        <v>205</v>
      </c>
      <c r="K104" s="66">
        <v>205</v>
      </c>
      <c r="L104" s="66">
        <v>205</v>
      </c>
      <c r="M104" s="28"/>
    </row>
    <row r="105" spans="1:13" ht="60" x14ac:dyDescent="0.2">
      <c r="A105" s="24">
        <f t="shared" si="15"/>
        <v>89</v>
      </c>
      <c r="B105" s="24">
        <v>6.8</v>
      </c>
      <c r="C105" s="39" t="s">
        <v>94</v>
      </c>
      <c r="D105" s="40">
        <f t="shared" ref="D105:H105" si="40">+D104*12</f>
        <v>2460</v>
      </c>
      <c r="E105" s="40">
        <f t="shared" si="40"/>
        <v>2460</v>
      </c>
      <c r="F105" s="40">
        <f t="shared" si="40"/>
        <v>2460</v>
      </c>
      <c r="G105" s="40">
        <f t="shared" si="40"/>
        <v>2460</v>
      </c>
      <c r="H105" s="40">
        <f t="shared" si="40"/>
        <v>2460</v>
      </c>
      <c r="I105" s="65"/>
      <c r="J105" s="40">
        <f t="shared" ref="J105:M105" si="41">+J104*12</f>
        <v>2460</v>
      </c>
      <c r="K105" s="66">
        <f t="shared" si="41"/>
        <v>2460</v>
      </c>
      <c r="L105" s="66">
        <f t="shared" si="41"/>
        <v>2460</v>
      </c>
      <c r="M105" s="36">
        <f t="shared" si="41"/>
        <v>0</v>
      </c>
    </row>
    <row r="106" spans="1:13" x14ac:dyDescent="0.2">
      <c r="A106" s="24">
        <f>+A105+1</f>
        <v>90</v>
      </c>
      <c r="B106" s="33" t="s">
        <v>95</v>
      </c>
      <c r="C106" s="33"/>
      <c r="D106" s="67">
        <f t="shared" ref="D106:H106" si="42">+D100+D103+D105</f>
        <v>3063.12</v>
      </c>
      <c r="E106" s="67">
        <f t="shared" si="42"/>
        <v>3063.12</v>
      </c>
      <c r="F106" s="67">
        <f t="shared" si="42"/>
        <v>3063.12</v>
      </c>
      <c r="G106" s="67">
        <f t="shared" si="42"/>
        <v>3063.12</v>
      </c>
      <c r="H106" s="67">
        <f t="shared" si="42"/>
        <v>3063.12</v>
      </c>
      <c r="I106" s="68"/>
      <c r="J106" s="67">
        <f t="shared" ref="J106:L106" si="43">+J100+J103+J105</f>
        <v>3063.12</v>
      </c>
      <c r="K106" s="69">
        <f t="shared" si="43"/>
        <v>3063.12</v>
      </c>
      <c r="L106" s="69">
        <f t="shared" si="43"/>
        <v>3063.12</v>
      </c>
      <c r="M106" s="41">
        <f t="shared" ref="M106" si="44">+M105+M103+M100</f>
        <v>0</v>
      </c>
    </row>
    <row r="107" spans="1:13" ht="36" x14ac:dyDescent="0.2">
      <c r="A107" s="20">
        <f t="shared" ref="A107:A170" si="45">A106+1</f>
        <v>91</v>
      </c>
      <c r="B107" s="20">
        <v>7</v>
      </c>
      <c r="C107" s="21" t="s">
        <v>96</v>
      </c>
      <c r="D107" s="42"/>
      <c r="E107" s="42"/>
      <c r="F107" s="42"/>
      <c r="G107" s="42"/>
      <c r="H107" s="42"/>
      <c r="I107" s="42"/>
      <c r="J107" s="42"/>
      <c r="K107" s="60"/>
      <c r="L107" s="22"/>
      <c r="M107" s="23"/>
    </row>
    <row r="108" spans="1:13" ht="96" x14ac:dyDescent="0.2">
      <c r="A108" s="24">
        <f t="shared" si="45"/>
        <v>92</v>
      </c>
      <c r="B108" s="24">
        <v>7.1</v>
      </c>
      <c r="C108" s="25" t="s">
        <v>97</v>
      </c>
      <c r="D108" s="26">
        <f>+D109</f>
        <v>6705.6</v>
      </c>
      <c r="E108" s="26">
        <f>+E109</f>
        <v>6705.6</v>
      </c>
      <c r="F108" s="26">
        <f>+F109</f>
        <v>6705.6</v>
      </c>
      <c r="G108" s="26">
        <f>+G109</f>
        <v>6705.6</v>
      </c>
      <c r="H108" s="26">
        <f>+H109</f>
        <v>6705.6</v>
      </c>
      <c r="I108" s="27"/>
      <c r="J108" s="26">
        <f>+J109</f>
        <v>6705.6</v>
      </c>
      <c r="K108" s="26">
        <f>+K109</f>
        <v>6705.6</v>
      </c>
      <c r="L108" s="26">
        <f>+L109</f>
        <v>6705.6</v>
      </c>
      <c r="M108" s="28"/>
    </row>
    <row r="109" spans="1:13" ht="144" x14ac:dyDescent="0.2">
      <c r="A109" s="24">
        <f t="shared" si="45"/>
        <v>93</v>
      </c>
      <c r="B109" s="24">
        <v>7.2</v>
      </c>
      <c r="C109" s="25" t="s">
        <v>52</v>
      </c>
      <c r="D109" s="26">
        <v>6705.6</v>
      </c>
      <c r="E109" s="26">
        <v>6705.6</v>
      </c>
      <c r="F109" s="26">
        <v>6705.6</v>
      </c>
      <c r="G109" s="26">
        <v>6705.6</v>
      </c>
      <c r="H109" s="26">
        <v>6705.6</v>
      </c>
      <c r="I109" s="27"/>
      <c r="J109" s="26">
        <v>6705.6</v>
      </c>
      <c r="K109" s="26">
        <v>6705.6</v>
      </c>
      <c r="L109" s="26">
        <v>6705.6</v>
      </c>
      <c r="M109" s="28"/>
    </row>
    <row r="110" spans="1:13" ht="48" x14ac:dyDescent="0.2">
      <c r="A110" s="24">
        <f t="shared" si="45"/>
        <v>94</v>
      </c>
      <c r="B110" s="24">
        <v>7.3</v>
      </c>
      <c r="C110" s="25" t="s">
        <v>98</v>
      </c>
      <c r="D110" s="70">
        <v>1.9503900000000001</v>
      </c>
      <c r="E110" s="70">
        <v>1.9503900000000001</v>
      </c>
      <c r="F110" s="70">
        <v>1.9503900000000001</v>
      </c>
      <c r="G110" s="70">
        <v>1.9503900000000001</v>
      </c>
      <c r="H110" s="70">
        <v>1.9503900000000001</v>
      </c>
      <c r="I110" s="71"/>
      <c r="J110" s="70">
        <v>1.9503900000000001</v>
      </c>
      <c r="K110" s="70">
        <v>1.9503900000000001</v>
      </c>
      <c r="L110" s="70">
        <v>1.9503900000000001</v>
      </c>
      <c r="M110" s="28"/>
    </row>
    <row r="111" spans="1:13" ht="36" x14ac:dyDescent="0.2">
      <c r="A111" s="24">
        <f t="shared" si="45"/>
        <v>95</v>
      </c>
      <c r="B111" s="24">
        <v>7.4</v>
      </c>
      <c r="C111" s="25" t="s">
        <v>99</v>
      </c>
      <c r="D111" s="29">
        <f>+D108*D110</f>
        <v>13078.535184</v>
      </c>
      <c r="E111" s="29">
        <f>+E108*E110</f>
        <v>13078.535184</v>
      </c>
      <c r="F111" s="29">
        <f>+F108*F110</f>
        <v>13078.535184</v>
      </c>
      <c r="G111" s="29">
        <f>+G108*G110</f>
        <v>13078.535184</v>
      </c>
      <c r="H111" s="29">
        <f>+H108*H110</f>
        <v>13078.535184</v>
      </c>
      <c r="I111" s="30"/>
      <c r="J111" s="29">
        <f>+J108*J110</f>
        <v>13078.535184</v>
      </c>
      <c r="K111" s="29">
        <f>+K108*K110</f>
        <v>13078.535184</v>
      </c>
      <c r="L111" s="29">
        <f>+L108*L110</f>
        <v>13078.535184</v>
      </c>
      <c r="M111" s="36">
        <f t="shared" ref="M111" si="46">+(M108+M109)*M110</f>
        <v>0</v>
      </c>
    </row>
    <row r="112" spans="1:13" ht="96" x14ac:dyDescent="0.2">
      <c r="A112" s="24">
        <f t="shared" si="45"/>
        <v>96</v>
      </c>
      <c r="B112" s="24">
        <v>7.5</v>
      </c>
      <c r="C112" s="25" t="s">
        <v>100</v>
      </c>
      <c r="D112" s="26">
        <f>+D113</f>
        <v>5431.8</v>
      </c>
      <c r="E112" s="26">
        <f>+E113</f>
        <v>5431.8</v>
      </c>
      <c r="F112" s="26">
        <f>+F113</f>
        <v>5431.8</v>
      </c>
      <c r="G112" s="26">
        <f>+G113</f>
        <v>5431.8</v>
      </c>
      <c r="H112" s="26">
        <f>+H113</f>
        <v>5431.8</v>
      </c>
      <c r="I112" s="27"/>
      <c r="J112" s="26">
        <f>+J113</f>
        <v>5431.8</v>
      </c>
      <c r="K112" s="26">
        <f>+K113</f>
        <v>5431.8</v>
      </c>
      <c r="L112" s="26">
        <f>+L113</f>
        <v>5431.8</v>
      </c>
      <c r="M112" s="28"/>
    </row>
    <row r="113" spans="1:13" ht="144" x14ac:dyDescent="0.2">
      <c r="A113" s="24">
        <f t="shared" si="45"/>
        <v>97</v>
      </c>
      <c r="B113" s="24">
        <v>7.6</v>
      </c>
      <c r="C113" s="25" t="s">
        <v>52</v>
      </c>
      <c r="D113" s="26">
        <v>5431.8</v>
      </c>
      <c r="E113" s="26">
        <v>5431.8</v>
      </c>
      <c r="F113" s="26">
        <v>5431.8</v>
      </c>
      <c r="G113" s="26">
        <v>5431.8</v>
      </c>
      <c r="H113" s="26">
        <v>5431.8</v>
      </c>
      <c r="I113" s="27"/>
      <c r="J113" s="26">
        <v>5431.8</v>
      </c>
      <c r="K113" s="26">
        <v>5431.8</v>
      </c>
      <c r="L113" s="26">
        <v>5431.8</v>
      </c>
      <c r="M113" s="28"/>
    </row>
    <row r="114" spans="1:13" ht="48" x14ac:dyDescent="0.2">
      <c r="A114" s="24">
        <f t="shared" si="45"/>
        <v>98</v>
      </c>
      <c r="B114" s="24">
        <v>7.7</v>
      </c>
      <c r="C114" s="25" t="s">
        <v>101</v>
      </c>
      <c r="D114" s="70">
        <v>3.52</v>
      </c>
      <c r="E114" s="70">
        <v>3.52</v>
      </c>
      <c r="F114" s="70">
        <v>3.52</v>
      </c>
      <c r="G114" s="70">
        <v>3.52</v>
      </c>
      <c r="H114" s="70">
        <v>3.52</v>
      </c>
      <c r="I114" s="71"/>
      <c r="J114" s="70">
        <v>3.52</v>
      </c>
      <c r="K114" s="70">
        <v>3.52</v>
      </c>
      <c r="L114" s="70">
        <v>3.52</v>
      </c>
      <c r="M114" s="28"/>
    </row>
    <row r="115" spans="1:13" ht="48" x14ac:dyDescent="0.2">
      <c r="A115" s="24">
        <f t="shared" si="45"/>
        <v>99</v>
      </c>
      <c r="B115" s="24">
        <v>7.8</v>
      </c>
      <c r="C115" s="39" t="s">
        <v>102</v>
      </c>
      <c r="D115" s="29">
        <f>+D112*D114</f>
        <v>19119.936000000002</v>
      </c>
      <c r="E115" s="29">
        <f>+E112*E114</f>
        <v>19119.936000000002</v>
      </c>
      <c r="F115" s="29">
        <f>+F112*F114</f>
        <v>19119.936000000002</v>
      </c>
      <c r="G115" s="29">
        <f>+G112*G114</f>
        <v>19119.936000000002</v>
      </c>
      <c r="H115" s="29">
        <f>+H112*H114</f>
        <v>19119.936000000002</v>
      </c>
      <c r="I115" s="30"/>
      <c r="J115" s="29">
        <f>+J112*J114</f>
        <v>19119.936000000002</v>
      </c>
      <c r="K115" s="29">
        <f>+K112*K114</f>
        <v>19119.936000000002</v>
      </c>
      <c r="L115" s="29">
        <f>+L112*L114</f>
        <v>19119.936000000002</v>
      </c>
      <c r="M115" s="36">
        <f t="shared" ref="M115" si="47">+(M112+M113)*M114</f>
        <v>0</v>
      </c>
    </row>
    <row r="116" spans="1:13" ht="48" x14ac:dyDescent="0.2">
      <c r="A116" s="24">
        <f t="shared" si="45"/>
        <v>100</v>
      </c>
      <c r="B116" s="24">
        <v>7.9</v>
      </c>
      <c r="C116" s="25" t="s">
        <v>103</v>
      </c>
      <c r="D116" s="26">
        <v>159</v>
      </c>
      <c r="E116" s="26">
        <v>159</v>
      </c>
      <c r="F116" s="26">
        <v>159</v>
      </c>
      <c r="G116" s="26">
        <v>159</v>
      </c>
      <c r="H116" s="26">
        <v>159</v>
      </c>
      <c r="I116" s="27"/>
      <c r="J116" s="26">
        <v>159</v>
      </c>
      <c r="K116" s="26">
        <v>159</v>
      </c>
      <c r="L116" s="26">
        <v>159</v>
      </c>
      <c r="M116" s="28"/>
    </row>
    <row r="117" spans="1:13" ht="48" x14ac:dyDescent="0.2">
      <c r="A117" s="24">
        <f t="shared" si="45"/>
        <v>101</v>
      </c>
      <c r="B117" s="24">
        <v>7.1</v>
      </c>
      <c r="C117" s="25" t="s">
        <v>104</v>
      </c>
      <c r="D117" s="46">
        <v>3.5</v>
      </c>
      <c r="E117" s="46">
        <v>3.5</v>
      </c>
      <c r="F117" s="46">
        <v>3.5</v>
      </c>
      <c r="G117" s="46">
        <v>3.5</v>
      </c>
      <c r="H117" s="46">
        <v>3.5</v>
      </c>
      <c r="I117" s="47"/>
      <c r="J117" s="46">
        <v>3.5</v>
      </c>
      <c r="K117" s="46">
        <v>3.5</v>
      </c>
      <c r="L117" s="46">
        <v>3.5</v>
      </c>
      <c r="M117" s="28"/>
    </row>
    <row r="118" spans="1:13" ht="48" x14ac:dyDescent="0.2">
      <c r="A118" s="24">
        <f t="shared" si="45"/>
        <v>102</v>
      </c>
      <c r="B118" s="24">
        <v>7.11</v>
      </c>
      <c r="C118" s="39" t="s">
        <v>105</v>
      </c>
      <c r="D118" s="29">
        <f>+D116*D117</f>
        <v>556.5</v>
      </c>
      <c r="E118" s="29">
        <f>+E116*E117</f>
        <v>556.5</v>
      </c>
      <c r="F118" s="29">
        <f>+F116*F117</f>
        <v>556.5</v>
      </c>
      <c r="G118" s="29">
        <f>+G116*G117</f>
        <v>556.5</v>
      </c>
      <c r="H118" s="29">
        <f>+H116*H117</f>
        <v>556.5</v>
      </c>
      <c r="I118" s="30"/>
      <c r="J118" s="29">
        <f>+J116*J117</f>
        <v>556.5</v>
      </c>
      <c r="K118" s="29">
        <f>+K116*K117</f>
        <v>556.5</v>
      </c>
      <c r="L118" s="29">
        <f>+L116*L117</f>
        <v>556.5</v>
      </c>
      <c r="M118" s="36">
        <f t="shared" ref="M118" si="48">+M116*M117</f>
        <v>0</v>
      </c>
    </row>
    <row r="119" spans="1:13" x14ac:dyDescent="0.2">
      <c r="A119" s="24">
        <f t="shared" si="45"/>
        <v>103</v>
      </c>
      <c r="B119" s="33" t="s">
        <v>106</v>
      </c>
      <c r="C119" s="33"/>
      <c r="D119" s="29">
        <f>+D111+D115+D118</f>
        <v>32754.971184000002</v>
      </c>
      <c r="E119" s="29">
        <f>+E111+E115+E118</f>
        <v>32754.971184000002</v>
      </c>
      <c r="F119" s="29">
        <f>+F111+F115+F118</f>
        <v>32754.971184000002</v>
      </c>
      <c r="G119" s="29">
        <f>+G111+G115+G118</f>
        <v>32754.971184000002</v>
      </c>
      <c r="H119" s="29">
        <f>+H111+H115+H118</f>
        <v>32754.971184000002</v>
      </c>
      <c r="I119" s="30"/>
      <c r="J119" s="29">
        <f>+J111+J115+J118</f>
        <v>32754.971184000002</v>
      </c>
      <c r="K119" s="29">
        <f>+K111+K115+K118</f>
        <v>32754.971184000002</v>
      </c>
      <c r="L119" s="29">
        <f>+L111+L115+L118</f>
        <v>32754.971184000002</v>
      </c>
      <c r="M119" s="36">
        <f t="shared" ref="M119" si="49">+M118+M115+M111</f>
        <v>0</v>
      </c>
    </row>
    <row r="120" spans="1:13" ht="60" x14ac:dyDescent="0.2">
      <c r="A120" s="20">
        <f t="shared" si="45"/>
        <v>104</v>
      </c>
      <c r="B120" s="20">
        <v>8</v>
      </c>
      <c r="C120" s="21" t="s">
        <v>107</v>
      </c>
      <c r="D120" s="37"/>
      <c r="E120" s="37"/>
      <c r="F120" s="42"/>
      <c r="G120" s="42"/>
      <c r="H120" s="42"/>
      <c r="I120" s="42"/>
      <c r="J120" s="42"/>
      <c r="K120" s="38"/>
      <c r="L120" s="22"/>
      <c r="M120" s="23"/>
    </row>
    <row r="121" spans="1:13" ht="72" x14ac:dyDescent="0.2">
      <c r="A121" s="24">
        <f t="shared" si="45"/>
        <v>105</v>
      </c>
      <c r="B121" s="24">
        <v>8.1</v>
      </c>
      <c r="C121" s="25" t="s">
        <v>108</v>
      </c>
      <c r="D121" s="50">
        <f t="shared" ref="D121:F121" si="50">SUM(D122+D123+D124+D125)</f>
        <v>42.391999999999996</v>
      </c>
      <c r="E121" s="50">
        <f t="shared" ref="E121" si="51">SUM(E122+E123+E124+E125)</f>
        <v>42.391999999999996</v>
      </c>
      <c r="F121" s="50">
        <f t="shared" si="50"/>
        <v>42.391999999999996</v>
      </c>
      <c r="G121" s="50">
        <f t="shared" ref="G121:H121" si="52">SUM(G122+G123+G124+G125)</f>
        <v>42.391999999999996</v>
      </c>
      <c r="H121" s="50">
        <f t="shared" si="52"/>
        <v>42.391999999999996</v>
      </c>
      <c r="I121" s="63"/>
      <c r="J121" s="50">
        <f t="shared" ref="J121:L121" si="53">SUM(J122+J123+J124+J125)</f>
        <v>42.391999999999996</v>
      </c>
      <c r="K121" s="50">
        <f t="shared" si="53"/>
        <v>42.391999999999996</v>
      </c>
      <c r="L121" s="50">
        <f t="shared" si="53"/>
        <v>42.391999999999996</v>
      </c>
      <c r="M121" s="36">
        <f t="shared" ref="M121" si="54">SUM(M122:M125)</f>
        <v>0</v>
      </c>
    </row>
    <row r="122" spans="1:13" ht="24" x14ac:dyDescent="0.2">
      <c r="A122" s="24">
        <f t="shared" si="45"/>
        <v>106</v>
      </c>
      <c r="B122" s="24">
        <v>8.1999999999999993</v>
      </c>
      <c r="C122" s="25" t="s">
        <v>109</v>
      </c>
      <c r="D122" s="50">
        <v>20</v>
      </c>
      <c r="E122" s="50">
        <v>20</v>
      </c>
      <c r="F122" s="50">
        <v>20</v>
      </c>
      <c r="G122" s="50">
        <v>20</v>
      </c>
      <c r="H122" s="50">
        <v>20</v>
      </c>
      <c r="I122" s="63"/>
      <c r="J122" s="50">
        <v>20</v>
      </c>
      <c r="K122" s="50">
        <v>20</v>
      </c>
      <c r="L122" s="50">
        <v>20</v>
      </c>
      <c r="M122" s="28"/>
    </row>
    <row r="123" spans="1:13" ht="24" x14ac:dyDescent="0.2">
      <c r="A123" s="24">
        <f t="shared" si="45"/>
        <v>107</v>
      </c>
      <c r="B123" s="24">
        <v>8.3000000000000007</v>
      </c>
      <c r="C123" s="25" t="s">
        <v>110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63"/>
      <c r="J123" s="50">
        <v>0</v>
      </c>
      <c r="K123" s="50">
        <v>0</v>
      </c>
      <c r="L123" s="50">
        <v>0</v>
      </c>
      <c r="M123" s="28"/>
    </row>
    <row r="124" spans="1:13" ht="36" x14ac:dyDescent="0.2">
      <c r="A124" s="24">
        <f t="shared" si="45"/>
        <v>108</v>
      </c>
      <c r="B124" s="24">
        <v>8.4</v>
      </c>
      <c r="C124" s="25" t="s">
        <v>111</v>
      </c>
      <c r="D124" s="50">
        <v>15.391999999999999</v>
      </c>
      <c r="E124" s="50">
        <v>15.391999999999999</v>
      </c>
      <c r="F124" s="50">
        <v>15.391999999999999</v>
      </c>
      <c r="G124" s="50">
        <v>15.391999999999999</v>
      </c>
      <c r="H124" s="50">
        <v>15.391999999999999</v>
      </c>
      <c r="I124" s="63"/>
      <c r="J124" s="50">
        <v>15.391999999999999</v>
      </c>
      <c r="K124" s="50">
        <v>15.391999999999999</v>
      </c>
      <c r="L124" s="50">
        <v>15.391999999999999</v>
      </c>
      <c r="M124" s="28"/>
    </row>
    <row r="125" spans="1:13" ht="36" x14ac:dyDescent="0.2">
      <c r="A125" s="24">
        <f t="shared" si="45"/>
        <v>109</v>
      </c>
      <c r="B125" s="24">
        <v>8.5</v>
      </c>
      <c r="C125" s="25" t="s">
        <v>112</v>
      </c>
      <c r="D125" s="50">
        <v>7</v>
      </c>
      <c r="E125" s="50">
        <v>7</v>
      </c>
      <c r="F125" s="50">
        <v>7</v>
      </c>
      <c r="G125" s="50">
        <v>7</v>
      </c>
      <c r="H125" s="50">
        <v>7</v>
      </c>
      <c r="I125" s="63"/>
      <c r="J125" s="50">
        <v>7</v>
      </c>
      <c r="K125" s="50">
        <v>7</v>
      </c>
      <c r="L125" s="50">
        <v>7</v>
      </c>
      <c r="M125" s="28"/>
    </row>
    <row r="126" spans="1:13" ht="72" x14ac:dyDescent="0.2">
      <c r="A126" s="24">
        <f t="shared" si="45"/>
        <v>110</v>
      </c>
      <c r="B126" s="24">
        <v>8.6</v>
      </c>
      <c r="C126" s="25" t="s">
        <v>113</v>
      </c>
      <c r="D126" s="50">
        <f>SUM(D127+D128)</f>
        <v>2.5</v>
      </c>
      <c r="E126" s="50">
        <f>SUM(E127+E128)</f>
        <v>2.5</v>
      </c>
      <c r="F126" s="50">
        <f>SUM(F127+F128)</f>
        <v>2.5</v>
      </c>
      <c r="G126" s="50">
        <f>SUM(G127+G128)</f>
        <v>2.5</v>
      </c>
      <c r="H126" s="50">
        <f>SUM(H127+H128)</f>
        <v>2.5</v>
      </c>
      <c r="I126" s="63"/>
      <c r="J126" s="50">
        <f>SUM(J127+J128)</f>
        <v>2.5</v>
      </c>
      <c r="K126" s="50">
        <f>SUM(K127+K128)</f>
        <v>2.5</v>
      </c>
      <c r="L126" s="50">
        <f>SUM(L127+L128)</f>
        <v>2.5</v>
      </c>
      <c r="M126" s="36"/>
    </row>
    <row r="127" spans="1:13" ht="24" x14ac:dyDescent="0.2">
      <c r="A127" s="24">
        <f t="shared" si="45"/>
        <v>111</v>
      </c>
      <c r="B127" s="24">
        <v>8.6999999999999993</v>
      </c>
      <c r="C127" s="25" t="s">
        <v>109</v>
      </c>
      <c r="D127" s="50">
        <v>2.5</v>
      </c>
      <c r="E127" s="50">
        <v>2.5</v>
      </c>
      <c r="F127" s="50">
        <v>2.5</v>
      </c>
      <c r="G127" s="50">
        <v>2.5</v>
      </c>
      <c r="H127" s="50">
        <v>2.5</v>
      </c>
      <c r="I127" s="63"/>
      <c r="J127" s="50">
        <v>2.5</v>
      </c>
      <c r="K127" s="50">
        <v>2.5</v>
      </c>
      <c r="L127" s="50">
        <v>2.5</v>
      </c>
      <c r="M127" s="28"/>
    </row>
    <row r="128" spans="1:13" ht="24" x14ac:dyDescent="0.2">
      <c r="A128" s="24">
        <f t="shared" si="45"/>
        <v>112</v>
      </c>
      <c r="B128" s="24">
        <v>8.8000000000000007</v>
      </c>
      <c r="C128" s="25" t="s">
        <v>110</v>
      </c>
      <c r="D128" s="50"/>
      <c r="E128" s="50"/>
      <c r="F128" s="50"/>
      <c r="G128" s="50"/>
      <c r="H128" s="50"/>
      <c r="I128" s="63"/>
      <c r="J128" s="50"/>
      <c r="K128" s="50"/>
      <c r="L128" s="50"/>
      <c r="M128" s="28"/>
    </row>
    <row r="129" spans="1:13" ht="36" x14ac:dyDescent="0.2">
      <c r="A129" s="24">
        <f t="shared" si="45"/>
        <v>113</v>
      </c>
      <c r="B129" s="24">
        <v>8.9</v>
      </c>
      <c r="C129" s="25" t="s">
        <v>111</v>
      </c>
      <c r="D129" s="50">
        <v>15</v>
      </c>
      <c r="E129" s="50">
        <v>15</v>
      </c>
      <c r="F129" s="50">
        <v>15</v>
      </c>
      <c r="G129" s="50">
        <v>15</v>
      </c>
      <c r="H129" s="50">
        <v>15</v>
      </c>
      <c r="I129" s="63"/>
      <c r="J129" s="50">
        <v>15</v>
      </c>
      <c r="K129" s="50">
        <v>15</v>
      </c>
      <c r="L129" s="50">
        <v>15</v>
      </c>
      <c r="M129" s="28"/>
    </row>
    <row r="130" spans="1:13" ht="36" x14ac:dyDescent="0.2">
      <c r="A130" s="24">
        <f t="shared" si="45"/>
        <v>114</v>
      </c>
      <c r="B130" s="24">
        <v>8.1</v>
      </c>
      <c r="C130" s="25" t="s">
        <v>112</v>
      </c>
      <c r="D130" s="50">
        <v>2.9969999999999999</v>
      </c>
      <c r="E130" s="50">
        <v>2.9969999999999999</v>
      </c>
      <c r="F130" s="50">
        <v>2.9969999999999999</v>
      </c>
      <c r="G130" s="50">
        <v>2.9969999999999999</v>
      </c>
      <c r="H130" s="50">
        <v>2.9969999999999999</v>
      </c>
      <c r="I130" s="63"/>
      <c r="J130" s="50">
        <v>2.9969999999999999</v>
      </c>
      <c r="K130" s="50">
        <v>2.9969999999999999</v>
      </c>
      <c r="L130" s="50">
        <v>2.9969999999999999</v>
      </c>
      <c r="M130" s="28"/>
    </row>
    <row r="131" spans="1:13" ht="36" x14ac:dyDescent="0.2">
      <c r="A131" s="24">
        <f t="shared" si="45"/>
        <v>115</v>
      </c>
      <c r="B131" s="24">
        <v>8.11</v>
      </c>
      <c r="C131" s="25" t="s">
        <v>114</v>
      </c>
      <c r="D131" s="50">
        <f>D132+D133+D134+D135</f>
        <v>301.85899999999998</v>
      </c>
      <c r="E131" s="50">
        <f>E132+E133+E134+E135</f>
        <v>301.85899999999998</v>
      </c>
      <c r="F131" s="50">
        <f>F132+F133+F134+F135</f>
        <v>301.85899999999998</v>
      </c>
      <c r="G131" s="50">
        <f>G132+G133+G134+G135</f>
        <v>301.85899999999998</v>
      </c>
      <c r="H131" s="50">
        <f>H132+H133+H134+H135</f>
        <v>301.85899999999998</v>
      </c>
      <c r="I131" s="63"/>
      <c r="J131" s="50">
        <f>J132+J133+J134+J135</f>
        <v>301.85899999999998</v>
      </c>
      <c r="K131" s="50">
        <f>K132+K133+K134+K135</f>
        <v>301.85899999999998</v>
      </c>
      <c r="L131" s="50">
        <f>L132+L133+L134+L135</f>
        <v>301.85899999999998</v>
      </c>
      <c r="M131" s="36">
        <f t="shared" ref="M131" si="55">SUM(M132:M135)</f>
        <v>0</v>
      </c>
    </row>
    <row r="132" spans="1:13" ht="24" x14ac:dyDescent="0.2">
      <c r="A132" s="24">
        <f t="shared" si="45"/>
        <v>116</v>
      </c>
      <c r="B132" s="24">
        <v>8.1199999999999992</v>
      </c>
      <c r="C132" s="25" t="s">
        <v>115</v>
      </c>
      <c r="D132" s="50">
        <f>D122*D127</f>
        <v>50</v>
      </c>
      <c r="E132" s="50">
        <f>E122*E127</f>
        <v>50</v>
      </c>
      <c r="F132" s="50">
        <f>F122*F127</f>
        <v>50</v>
      </c>
      <c r="G132" s="50">
        <f>G122*G127</f>
        <v>50</v>
      </c>
      <c r="H132" s="50">
        <f>H122*H127</f>
        <v>50</v>
      </c>
      <c r="I132" s="63"/>
      <c r="J132" s="50">
        <f>J122*J127</f>
        <v>50</v>
      </c>
      <c r="K132" s="50">
        <f>K122*K127</f>
        <v>50</v>
      </c>
      <c r="L132" s="50">
        <f>L122*L127</f>
        <v>50</v>
      </c>
      <c r="M132" s="36">
        <f t="shared" ref="M132:M135" si="56">+M122*M127</f>
        <v>0</v>
      </c>
    </row>
    <row r="133" spans="1:13" ht="24" x14ac:dyDescent="0.2">
      <c r="A133" s="24">
        <f t="shared" si="45"/>
        <v>117</v>
      </c>
      <c r="B133" s="24">
        <v>8.1300000000000008</v>
      </c>
      <c r="C133" s="25" t="s">
        <v>116</v>
      </c>
      <c r="D133" s="50">
        <f t="shared" ref="D133:H133" si="57">D123*D128</f>
        <v>0</v>
      </c>
      <c r="E133" s="50">
        <f t="shared" si="57"/>
        <v>0</v>
      </c>
      <c r="F133" s="50">
        <f t="shared" si="57"/>
        <v>0</v>
      </c>
      <c r="G133" s="50">
        <f t="shared" si="57"/>
        <v>0</v>
      </c>
      <c r="H133" s="50">
        <f t="shared" si="57"/>
        <v>0</v>
      </c>
      <c r="I133" s="63"/>
      <c r="J133" s="50">
        <f t="shared" ref="J133:L133" si="58">J123*J128</f>
        <v>0</v>
      </c>
      <c r="K133" s="50">
        <f t="shared" si="58"/>
        <v>0</v>
      </c>
      <c r="L133" s="50">
        <f t="shared" si="58"/>
        <v>0</v>
      </c>
      <c r="M133" s="36">
        <f t="shared" si="56"/>
        <v>0</v>
      </c>
    </row>
    <row r="134" spans="1:13" ht="36" x14ac:dyDescent="0.2">
      <c r="A134" s="24">
        <f t="shared" si="45"/>
        <v>118</v>
      </c>
      <c r="B134" s="24">
        <v>8.14</v>
      </c>
      <c r="C134" s="25" t="s">
        <v>111</v>
      </c>
      <c r="D134" s="50">
        <f>+D124*D129</f>
        <v>230.88</v>
      </c>
      <c r="E134" s="50">
        <f>+E124*E129</f>
        <v>230.88</v>
      </c>
      <c r="F134" s="50">
        <f>+F124*F129</f>
        <v>230.88</v>
      </c>
      <c r="G134" s="50">
        <f>+G124*G129</f>
        <v>230.88</v>
      </c>
      <c r="H134" s="50">
        <f>+H124*H129</f>
        <v>230.88</v>
      </c>
      <c r="I134" s="63"/>
      <c r="J134" s="50">
        <f>+J124*J129</f>
        <v>230.88</v>
      </c>
      <c r="K134" s="50">
        <f>+K124*K129</f>
        <v>230.88</v>
      </c>
      <c r="L134" s="50">
        <f>+L124*L129</f>
        <v>230.88</v>
      </c>
      <c r="M134" s="36">
        <f t="shared" si="56"/>
        <v>0</v>
      </c>
    </row>
    <row r="135" spans="1:13" ht="36" x14ac:dyDescent="0.2">
      <c r="A135" s="24">
        <f t="shared" si="45"/>
        <v>119</v>
      </c>
      <c r="B135" s="24">
        <v>8.15</v>
      </c>
      <c r="C135" s="25" t="s">
        <v>112</v>
      </c>
      <c r="D135" s="50">
        <f t="shared" ref="D135:H135" si="59">D125*D130</f>
        <v>20.978999999999999</v>
      </c>
      <c r="E135" s="50">
        <f t="shared" si="59"/>
        <v>20.978999999999999</v>
      </c>
      <c r="F135" s="50">
        <f t="shared" si="59"/>
        <v>20.978999999999999</v>
      </c>
      <c r="G135" s="50">
        <f t="shared" si="59"/>
        <v>20.978999999999999</v>
      </c>
      <c r="H135" s="50">
        <f t="shared" si="59"/>
        <v>20.978999999999999</v>
      </c>
      <c r="I135" s="63"/>
      <c r="J135" s="50">
        <f t="shared" ref="J135:L135" si="60">J125*J130</f>
        <v>20.978999999999999</v>
      </c>
      <c r="K135" s="50">
        <f t="shared" si="60"/>
        <v>20.978999999999999</v>
      </c>
      <c r="L135" s="50">
        <f t="shared" si="60"/>
        <v>20.978999999999999</v>
      </c>
      <c r="M135" s="36">
        <f t="shared" si="56"/>
        <v>0</v>
      </c>
    </row>
    <row r="136" spans="1:13" ht="108" x14ac:dyDescent="0.2">
      <c r="A136" s="24">
        <f t="shared" si="45"/>
        <v>120</v>
      </c>
      <c r="B136" s="24">
        <v>8.16</v>
      </c>
      <c r="C136" s="25" t="s">
        <v>117</v>
      </c>
      <c r="D136" s="40"/>
      <c r="E136" s="40"/>
      <c r="F136" s="40"/>
      <c r="G136" s="40"/>
      <c r="H136" s="40"/>
      <c r="I136" s="65"/>
      <c r="J136" s="40"/>
      <c r="K136" s="40"/>
      <c r="L136" s="40"/>
      <c r="M136" s="28"/>
    </row>
    <row r="137" spans="1:13" ht="24" x14ac:dyDescent="0.2">
      <c r="A137" s="24">
        <f t="shared" si="45"/>
        <v>121</v>
      </c>
      <c r="B137" s="24">
        <v>8.17</v>
      </c>
      <c r="C137" s="25" t="s">
        <v>109</v>
      </c>
      <c r="D137" s="40">
        <v>35.5</v>
      </c>
      <c r="E137" s="40">
        <v>35.5</v>
      </c>
      <c r="F137" s="40">
        <v>35.5</v>
      </c>
      <c r="G137" s="40">
        <v>35.5</v>
      </c>
      <c r="H137" s="40">
        <v>35.5</v>
      </c>
      <c r="I137" s="65"/>
      <c r="J137" s="40">
        <v>35.5</v>
      </c>
      <c r="K137" s="40">
        <v>35.5</v>
      </c>
      <c r="L137" s="40">
        <v>35.5</v>
      </c>
      <c r="M137" s="28"/>
    </row>
    <row r="138" spans="1:13" ht="24" x14ac:dyDescent="0.2">
      <c r="A138" s="24">
        <f t="shared" si="45"/>
        <v>122</v>
      </c>
      <c r="B138" s="24">
        <v>8.18</v>
      </c>
      <c r="C138" s="25" t="s">
        <v>110</v>
      </c>
      <c r="D138" s="40"/>
      <c r="E138" s="40"/>
      <c r="F138" s="40"/>
      <c r="G138" s="40"/>
      <c r="H138" s="40"/>
      <c r="I138" s="65"/>
      <c r="J138" s="40"/>
      <c r="K138" s="40"/>
      <c r="L138" s="40"/>
      <c r="M138" s="28"/>
    </row>
    <row r="139" spans="1:13" ht="36" x14ac:dyDescent="0.2">
      <c r="A139" s="24">
        <f t="shared" si="45"/>
        <v>123</v>
      </c>
      <c r="B139" s="24">
        <v>8.19</v>
      </c>
      <c r="C139" s="25" t="s">
        <v>111</v>
      </c>
      <c r="D139" s="40">
        <v>18</v>
      </c>
      <c r="E139" s="40">
        <v>18</v>
      </c>
      <c r="F139" s="40">
        <v>18</v>
      </c>
      <c r="G139" s="40">
        <v>18</v>
      </c>
      <c r="H139" s="40">
        <v>18</v>
      </c>
      <c r="I139" s="65"/>
      <c r="J139" s="40">
        <v>18</v>
      </c>
      <c r="K139" s="40">
        <v>18</v>
      </c>
      <c r="L139" s="40">
        <v>18</v>
      </c>
      <c r="M139" s="28"/>
    </row>
    <row r="140" spans="1:13" ht="36" x14ac:dyDescent="0.2">
      <c r="A140" s="24">
        <f t="shared" si="45"/>
        <v>124</v>
      </c>
      <c r="B140" s="24">
        <v>8.1999999999999993</v>
      </c>
      <c r="C140" s="25" t="s">
        <v>112</v>
      </c>
      <c r="D140" s="40">
        <v>29.9</v>
      </c>
      <c r="E140" s="40">
        <v>29.9</v>
      </c>
      <c r="F140" s="40">
        <v>29.9</v>
      </c>
      <c r="G140" s="40">
        <v>29.9</v>
      </c>
      <c r="H140" s="40">
        <v>29.9</v>
      </c>
      <c r="I140" s="65"/>
      <c r="J140" s="40">
        <v>29.9</v>
      </c>
      <c r="K140" s="40">
        <v>29.9</v>
      </c>
      <c r="L140" s="40">
        <v>29.9</v>
      </c>
      <c r="M140" s="28"/>
    </row>
    <row r="141" spans="1:13" ht="36" x14ac:dyDescent="0.2">
      <c r="A141" s="24">
        <f t="shared" si="45"/>
        <v>125</v>
      </c>
      <c r="B141" s="24">
        <v>8.2100000000000009</v>
      </c>
      <c r="C141" s="39" t="s">
        <v>118</v>
      </c>
      <c r="D141" s="34">
        <f>D142+D143+D144+D145-104.2</f>
        <v>6453.9121000000005</v>
      </c>
      <c r="E141" s="34">
        <f>E142+E143+E144+E145-104.2</f>
        <v>6453.9121000000005</v>
      </c>
      <c r="F141" s="34">
        <f>F142+F143+F144+F145-104.2</f>
        <v>6453.9121000000005</v>
      </c>
      <c r="G141" s="34">
        <f>G142+G143+G144+G145-104.2</f>
        <v>6453.9121000000005</v>
      </c>
      <c r="H141" s="34">
        <f>H142+H143+H144+H145-104.2</f>
        <v>6453.9121000000005</v>
      </c>
      <c r="I141" s="35"/>
      <c r="J141" s="34">
        <f>J142+J143+J144+J145-104.2</f>
        <v>6453.9121000000005</v>
      </c>
      <c r="K141" s="34">
        <f>K142+K143+K144+K145-104.2</f>
        <v>6453.9121000000005</v>
      </c>
      <c r="L141" s="34">
        <f>L142+L143+L144+L145-104.2</f>
        <v>6453.9121000000005</v>
      </c>
      <c r="M141" s="36">
        <f t="shared" ref="M141" si="61">SUM(M142:M145)</f>
        <v>0</v>
      </c>
    </row>
    <row r="142" spans="1:13" ht="24" x14ac:dyDescent="0.2">
      <c r="A142" s="24">
        <f t="shared" si="45"/>
        <v>126</v>
      </c>
      <c r="B142" s="24">
        <v>8.2200000000000006</v>
      </c>
      <c r="C142" s="25" t="s">
        <v>115</v>
      </c>
      <c r="D142" s="40">
        <f>+D132*D137</f>
        <v>1775</v>
      </c>
      <c r="E142" s="40">
        <f>+E132*E137</f>
        <v>1775</v>
      </c>
      <c r="F142" s="40">
        <f>+F132*F137</f>
        <v>1775</v>
      </c>
      <c r="G142" s="40">
        <f>+G132*G137</f>
        <v>1775</v>
      </c>
      <c r="H142" s="40">
        <f>+H132*H137</f>
        <v>1775</v>
      </c>
      <c r="I142" s="65"/>
      <c r="J142" s="40">
        <f>+J132*J137</f>
        <v>1775</v>
      </c>
      <c r="K142" s="40">
        <f>+K132*K137</f>
        <v>1775</v>
      </c>
      <c r="L142" s="40">
        <f>+L132*L137</f>
        <v>1775</v>
      </c>
      <c r="M142" s="36">
        <f t="shared" ref="M142:M145" si="62">+M137*M132</f>
        <v>0</v>
      </c>
    </row>
    <row r="143" spans="1:13" ht="24" x14ac:dyDescent="0.2">
      <c r="A143" s="24">
        <f t="shared" si="45"/>
        <v>127</v>
      </c>
      <c r="B143" s="24">
        <v>8.23</v>
      </c>
      <c r="C143" s="25" t="s">
        <v>116</v>
      </c>
      <c r="D143" s="40">
        <f t="shared" ref="D143:H143" si="63">D133*D138</f>
        <v>0</v>
      </c>
      <c r="E143" s="40">
        <f t="shared" si="63"/>
        <v>0</v>
      </c>
      <c r="F143" s="40">
        <f t="shared" si="63"/>
        <v>0</v>
      </c>
      <c r="G143" s="40">
        <f t="shared" si="63"/>
        <v>0</v>
      </c>
      <c r="H143" s="40">
        <f t="shared" si="63"/>
        <v>0</v>
      </c>
      <c r="I143" s="65"/>
      <c r="J143" s="40">
        <f t="shared" ref="J143:L143" si="64">J133*J138</f>
        <v>0</v>
      </c>
      <c r="K143" s="40">
        <f t="shared" si="64"/>
        <v>0</v>
      </c>
      <c r="L143" s="40">
        <f t="shared" si="64"/>
        <v>0</v>
      </c>
      <c r="M143" s="36">
        <f t="shared" si="62"/>
        <v>0</v>
      </c>
    </row>
    <row r="144" spans="1:13" ht="36" x14ac:dyDescent="0.2">
      <c r="A144" s="24">
        <f t="shared" si="45"/>
        <v>128</v>
      </c>
      <c r="B144" s="24">
        <v>8.24</v>
      </c>
      <c r="C144" s="25" t="s">
        <v>119</v>
      </c>
      <c r="D144" s="40">
        <f>+D134*D139</f>
        <v>4155.84</v>
      </c>
      <c r="E144" s="40">
        <f>+E134*E139</f>
        <v>4155.84</v>
      </c>
      <c r="F144" s="40">
        <f>+F134*F139</f>
        <v>4155.84</v>
      </c>
      <c r="G144" s="40">
        <f>+G134*G139</f>
        <v>4155.84</v>
      </c>
      <c r="H144" s="40">
        <f>+H134*H139</f>
        <v>4155.84</v>
      </c>
      <c r="I144" s="65"/>
      <c r="J144" s="40">
        <f>+J134*J139</f>
        <v>4155.84</v>
      </c>
      <c r="K144" s="40">
        <f>+K134*K139</f>
        <v>4155.84</v>
      </c>
      <c r="L144" s="40">
        <f>+L134*L139</f>
        <v>4155.84</v>
      </c>
      <c r="M144" s="36">
        <f t="shared" si="62"/>
        <v>0</v>
      </c>
    </row>
    <row r="145" spans="1:13" ht="36" x14ac:dyDescent="0.2">
      <c r="A145" s="24">
        <f t="shared" si="45"/>
        <v>129</v>
      </c>
      <c r="B145" s="24">
        <v>8.25</v>
      </c>
      <c r="C145" s="25" t="s">
        <v>112</v>
      </c>
      <c r="D145" s="40">
        <f t="shared" ref="D145:H145" si="65">D135*D140</f>
        <v>627.27209999999991</v>
      </c>
      <c r="E145" s="40">
        <f t="shared" si="65"/>
        <v>627.27209999999991</v>
      </c>
      <c r="F145" s="40">
        <f t="shared" si="65"/>
        <v>627.27209999999991</v>
      </c>
      <c r="G145" s="40">
        <f t="shared" si="65"/>
        <v>627.27209999999991</v>
      </c>
      <c r="H145" s="40">
        <f t="shared" si="65"/>
        <v>627.27209999999991</v>
      </c>
      <c r="I145" s="65"/>
      <c r="J145" s="40">
        <f t="shared" ref="J145:L145" si="66">J135*J140</f>
        <v>627.27209999999991</v>
      </c>
      <c r="K145" s="40">
        <f t="shared" si="66"/>
        <v>627.27209999999991</v>
      </c>
      <c r="L145" s="40">
        <f t="shared" si="66"/>
        <v>627.27209999999991</v>
      </c>
      <c r="M145" s="36">
        <f t="shared" si="62"/>
        <v>0</v>
      </c>
    </row>
    <row r="146" spans="1:13" ht="72" x14ac:dyDescent="0.2">
      <c r="A146" s="24">
        <f t="shared" si="45"/>
        <v>130</v>
      </c>
      <c r="B146" s="24">
        <v>8.26</v>
      </c>
      <c r="C146" s="25" t="s">
        <v>120</v>
      </c>
      <c r="D146" s="40"/>
      <c r="E146" s="40"/>
      <c r="F146" s="40"/>
      <c r="G146" s="40"/>
      <c r="H146" s="40"/>
      <c r="I146" s="65"/>
      <c r="J146" s="40"/>
      <c r="K146" s="40"/>
      <c r="L146" s="40"/>
      <c r="M146" s="36"/>
    </row>
    <row r="147" spans="1:13" ht="24" x14ac:dyDescent="0.2">
      <c r="A147" s="24">
        <f t="shared" si="45"/>
        <v>131</v>
      </c>
      <c r="B147" s="24">
        <v>8.27</v>
      </c>
      <c r="C147" s="25" t="s">
        <v>109</v>
      </c>
      <c r="D147" s="40"/>
      <c r="E147" s="40"/>
      <c r="F147" s="40"/>
      <c r="G147" s="40"/>
      <c r="H147" s="40"/>
      <c r="I147" s="65"/>
      <c r="J147" s="40"/>
      <c r="K147" s="40"/>
      <c r="L147" s="40"/>
      <c r="M147" s="28"/>
    </row>
    <row r="148" spans="1:13" ht="24" x14ac:dyDescent="0.2">
      <c r="A148" s="24">
        <f t="shared" si="45"/>
        <v>132</v>
      </c>
      <c r="B148" s="24">
        <v>8.2799999999999994</v>
      </c>
      <c r="C148" s="25" t="s">
        <v>110</v>
      </c>
      <c r="D148" s="40"/>
      <c r="E148" s="40"/>
      <c r="F148" s="40"/>
      <c r="G148" s="40"/>
      <c r="H148" s="40"/>
      <c r="I148" s="65"/>
      <c r="J148" s="40"/>
      <c r="K148" s="40"/>
      <c r="L148" s="40"/>
      <c r="M148" s="28"/>
    </row>
    <row r="149" spans="1:13" ht="36" x14ac:dyDescent="0.2">
      <c r="A149" s="24">
        <f t="shared" si="45"/>
        <v>133</v>
      </c>
      <c r="B149" s="24">
        <v>8.2899999999999991</v>
      </c>
      <c r="C149" s="25" t="s">
        <v>111</v>
      </c>
      <c r="D149" s="40"/>
      <c r="E149" s="40"/>
      <c r="F149" s="40"/>
      <c r="G149" s="40"/>
      <c r="H149" s="40"/>
      <c r="I149" s="65"/>
      <c r="J149" s="40"/>
      <c r="K149" s="40"/>
      <c r="L149" s="40"/>
      <c r="M149" s="28"/>
    </row>
    <row r="150" spans="1:13" ht="36" x14ac:dyDescent="0.2">
      <c r="A150" s="24">
        <f t="shared" si="45"/>
        <v>134</v>
      </c>
      <c r="B150" s="24">
        <v>8.3000000000000007</v>
      </c>
      <c r="C150" s="25" t="s">
        <v>112</v>
      </c>
      <c r="D150" s="40"/>
      <c r="E150" s="40"/>
      <c r="F150" s="40"/>
      <c r="G150" s="40"/>
      <c r="H150" s="40"/>
      <c r="I150" s="65"/>
      <c r="J150" s="40"/>
      <c r="K150" s="40"/>
      <c r="L150" s="40"/>
      <c r="M150" s="28"/>
    </row>
    <row r="151" spans="1:13" ht="48" x14ac:dyDescent="0.2">
      <c r="A151" s="24">
        <f t="shared" si="45"/>
        <v>135</v>
      </c>
      <c r="B151" s="24">
        <v>8.31</v>
      </c>
      <c r="C151" s="39" t="s">
        <v>121</v>
      </c>
      <c r="D151" s="40"/>
      <c r="E151" s="40"/>
      <c r="F151" s="40"/>
      <c r="G151" s="40"/>
      <c r="H151" s="40"/>
      <c r="I151" s="65"/>
      <c r="J151" s="40"/>
      <c r="K151" s="40"/>
      <c r="L151" s="40"/>
      <c r="M151" s="36">
        <f t="shared" ref="M151" si="67">SUM(M152:M155)</f>
        <v>0</v>
      </c>
    </row>
    <row r="152" spans="1:13" ht="24" x14ac:dyDescent="0.2">
      <c r="A152" s="24">
        <f t="shared" si="45"/>
        <v>136</v>
      </c>
      <c r="B152" s="24">
        <v>8.3199999999999896</v>
      </c>
      <c r="C152" s="25" t="s">
        <v>115</v>
      </c>
      <c r="D152" s="40"/>
      <c r="E152" s="40"/>
      <c r="F152" s="40"/>
      <c r="G152" s="40"/>
      <c r="H152" s="40"/>
      <c r="I152" s="65"/>
      <c r="J152" s="40"/>
      <c r="K152" s="40"/>
      <c r="L152" s="40"/>
      <c r="M152" s="28"/>
    </row>
    <row r="153" spans="1:13" ht="24" x14ac:dyDescent="0.2">
      <c r="A153" s="24">
        <f t="shared" si="45"/>
        <v>137</v>
      </c>
      <c r="B153" s="24">
        <v>8.3299999999999894</v>
      </c>
      <c r="C153" s="25" t="s">
        <v>116</v>
      </c>
      <c r="D153" s="40"/>
      <c r="E153" s="40"/>
      <c r="F153" s="40"/>
      <c r="G153" s="40"/>
      <c r="H153" s="40"/>
      <c r="I153" s="65"/>
      <c r="J153" s="40"/>
      <c r="K153" s="40"/>
      <c r="L153" s="40"/>
      <c r="M153" s="28"/>
    </row>
    <row r="154" spans="1:13" ht="36" x14ac:dyDescent="0.2">
      <c r="A154" s="24">
        <f t="shared" si="45"/>
        <v>138</v>
      </c>
      <c r="B154" s="24">
        <v>8.3399999999999892</v>
      </c>
      <c r="C154" s="25" t="s">
        <v>111</v>
      </c>
      <c r="D154" s="40"/>
      <c r="E154" s="40"/>
      <c r="F154" s="40"/>
      <c r="G154" s="40"/>
      <c r="H154" s="40"/>
      <c r="I154" s="65"/>
      <c r="J154" s="40"/>
      <c r="K154" s="40"/>
      <c r="L154" s="40"/>
      <c r="M154" s="28"/>
    </row>
    <row r="155" spans="1:13" ht="36" x14ac:dyDescent="0.2">
      <c r="A155" s="24">
        <f t="shared" si="45"/>
        <v>139</v>
      </c>
      <c r="B155" s="24">
        <v>8.3499999999999908</v>
      </c>
      <c r="C155" s="25" t="s">
        <v>112</v>
      </c>
      <c r="D155" s="40"/>
      <c r="E155" s="40"/>
      <c r="F155" s="40"/>
      <c r="G155" s="40"/>
      <c r="H155" s="40"/>
      <c r="I155" s="65"/>
      <c r="J155" s="40"/>
      <c r="K155" s="40"/>
      <c r="L155" s="40"/>
      <c r="M155" s="28"/>
    </row>
    <row r="156" spans="1:13" ht="24" x14ac:dyDescent="0.2">
      <c r="A156" s="24">
        <f t="shared" si="45"/>
        <v>140</v>
      </c>
      <c r="B156" s="24">
        <v>8.3599999999999905</v>
      </c>
      <c r="C156" s="39" t="s">
        <v>122</v>
      </c>
      <c r="D156" s="40">
        <f t="shared" ref="D156:H156" si="68">D157+D160+D165</f>
        <v>0</v>
      </c>
      <c r="E156" s="40">
        <f t="shared" si="68"/>
        <v>0</v>
      </c>
      <c r="F156" s="40">
        <f t="shared" si="68"/>
        <v>0</v>
      </c>
      <c r="G156" s="40">
        <f t="shared" si="68"/>
        <v>0</v>
      </c>
      <c r="H156" s="40">
        <f t="shared" si="68"/>
        <v>0</v>
      </c>
      <c r="I156" s="65"/>
      <c r="J156" s="40">
        <f t="shared" ref="J156:L156" si="69">J157+J160+J165</f>
        <v>0</v>
      </c>
      <c r="K156" s="40">
        <f t="shared" si="69"/>
        <v>0</v>
      </c>
      <c r="L156" s="40">
        <f t="shared" si="69"/>
        <v>0</v>
      </c>
      <c r="M156" s="36">
        <f t="shared" ref="M156" si="70">+M157+M160+M165</f>
        <v>0</v>
      </c>
    </row>
    <row r="157" spans="1:13" ht="24" x14ac:dyDescent="0.2">
      <c r="A157" s="24">
        <f t="shared" si="45"/>
        <v>141</v>
      </c>
      <c r="B157" s="24">
        <v>8.3699999999999903</v>
      </c>
      <c r="C157" s="25" t="s">
        <v>123</v>
      </c>
      <c r="D157" s="40"/>
      <c r="E157" s="40"/>
      <c r="F157" s="40"/>
      <c r="G157" s="40"/>
      <c r="H157" s="40"/>
      <c r="I157" s="65"/>
      <c r="J157" s="40"/>
      <c r="K157" s="40"/>
      <c r="L157" s="40"/>
      <c r="M157" s="36">
        <f t="shared" ref="M157" si="71">+M158+M159</f>
        <v>0</v>
      </c>
    </row>
    <row r="158" spans="1:13" ht="24" x14ac:dyDescent="0.2">
      <c r="A158" s="24">
        <f t="shared" si="45"/>
        <v>142</v>
      </c>
      <c r="B158" s="24">
        <v>8.3799999999999901</v>
      </c>
      <c r="C158" s="25" t="s">
        <v>109</v>
      </c>
      <c r="D158" s="40"/>
      <c r="E158" s="40"/>
      <c r="F158" s="40"/>
      <c r="G158" s="40"/>
      <c r="H158" s="40"/>
      <c r="I158" s="65"/>
      <c r="J158" s="40"/>
      <c r="K158" s="40"/>
      <c r="L158" s="40"/>
      <c r="M158" s="28"/>
    </row>
    <row r="159" spans="1:13" ht="36" x14ac:dyDescent="0.2">
      <c r="A159" s="24">
        <f t="shared" si="45"/>
        <v>143</v>
      </c>
      <c r="B159" s="24">
        <v>8.3899999999999899</v>
      </c>
      <c r="C159" s="25" t="s">
        <v>124</v>
      </c>
      <c r="D159" s="40"/>
      <c r="E159" s="40"/>
      <c r="F159" s="40"/>
      <c r="G159" s="40"/>
      <c r="H159" s="40"/>
      <c r="I159" s="65"/>
      <c r="J159" s="40"/>
      <c r="K159" s="40"/>
      <c r="L159" s="40"/>
      <c r="M159" s="28"/>
    </row>
    <row r="160" spans="1:13" x14ac:dyDescent="0.2">
      <c r="A160" s="24">
        <f t="shared" si="45"/>
        <v>144</v>
      </c>
      <c r="B160" s="24">
        <v>8.3999999999999897</v>
      </c>
      <c r="C160" s="25" t="s">
        <v>125</v>
      </c>
      <c r="D160" s="40"/>
      <c r="E160" s="40"/>
      <c r="F160" s="40"/>
      <c r="G160" s="40"/>
      <c r="H160" s="40"/>
      <c r="I160" s="65"/>
      <c r="J160" s="40"/>
      <c r="K160" s="40"/>
      <c r="L160" s="40"/>
      <c r="M160" s="36">
        <f t="shared" ref="M160" si="72">+M161+M162+M163+M164</f>
        <v>0</v>
      </c>
    </row>
    <row r="161" spans="1:13" ht="24" x14ac:dyDescent="0.2">
      <c r="A161" s="24">
        <f t="shared" si="45"/>
        <v>145</v>
      </c>
      <c r="B161" s="24">
        <v>8.4099999999999895</v>
      </c>
      <c r="C161" s="25" t="s">
        <v>109</v>
      </c>
      <c r="D161" s="40"/>
      <c r="E161" s="40"/>
      <c r="F161" s="40"/>
      <c r="G161" s="40"/>
      <c r="H161" s="40"/>
      <c r="I161" s="65"/>
      <c r="J161" s="40"/>
      <c r="K161" s="40"/>
      <c r="L161" s="40"/>
      <c r="M161" s="28"/>
    </row>
    <row r="162" spans="1:13" ht="24" x14ac:dyDescent="0.2">
      <c r="A162" s="24">
        <f t="shared" si="45"/>
        <v>146</v>
      </c>
      <c r="B162" s="24">
        <v>8.4199999999999893</v>
      </c>
      <c r="C162" s="25" t="s">
        <v>116</v>
      </c>
      <c r="D162" s="40"/>
      <c r="E162" s="40"/>
      <c r="F162" s="40"/>
      <c r="G162" s="40"/>
      <c r="H162" s="40"/>
      <c r="I162" s="65"/>
      <c r="J162" s="40"/>
      <c r="K162" s="40"/>
      <c r="L162" s="40"/>
      <c r="M162" s="28"/>
    </row>
    <row r="163" spans="1:13" ht="36" x14ac:dyDescent="0.2">
      <c r="A163" s="24">
        <f t="shared" si="45"/>
        <v>147</v>
      </c>
      <c r="B163" s="24">
        <v>8.4299999999999908</v>
      </c>
      <c r="C163" s="25" t="s">
        <v>111</v>
      </c>
      <c r="D163" s="40"/>
      <c r="E163" s="40"/>
      <c r="F163" s="40"/>
      <c r="G163" s="40"/>
      <c r="H163" s="40"/>
      <c r="I163" s="65"/>
      <c r="J163" s="40"/>
      <c r="K163" s="40"/>
      <c r="L163" s="40"/>
      <c r="M163" s="28"/>
    </row>
    <row r="164" spans="1:13" ht="36" x14ac:dyDescent="0.2">
      <c r="A164" s="24">
        <f t="shared" si="45"/>
        <v>148</v>
      </c>
      <c r="B164" s="24">
        <v>8.4399999999999906</v>
      </c>
      <c r="C164" s="25" t="s">
        <v>112</v>
      </c>
      <c r="D164" s="40"/>
      <c r="E164" s="40"/>
      <c r="F164" s="40"/>
      <c r="G164" s="40"/>
      <c r="H164" s="40"/>
      <c r="I164" s="65"/>
      <c r="J164" s="40"/>
      <c r="K164" s="40"/>
      <c r="L164" s="40"/>
      <c r="M164" s="28"/>
    </row>
    <row r="165" spans="1:13" ht="24" x14ac:dyDescent="0.2">
      <c r="A165" s="24">
        <f t="shared" si="45"/>
        <v>149</v>
      </c>
      <c r="B165" s="24">
        <v>8.4499999999999904</v>
      </c>
      <c r="C165" s="25" t="s">
        <v>126</v>
      </c>
      <c r="D165" s="40">
        <f t="shared" ref="D165:H165" si="73">SUM(D166+D167+D168+D169)</f>
        <v>0</v>
      </c>
      <c r="E165" s="40">
        <f t="shared" si="73"/>
        <v>0</v>
      </c>
      <c r="F165" s="40">
        <f t="shared" si="73"/>
        <v>0</v>
      </c>
      <c r="G165" s="40">
        <f t="shared" si="73"/>
        <v>0</v>
      </c>
      <c r="H165" s="40">
        <f t="shared" si="73"/>
        <v>0</v>
      </c>
      <c r="I165" s="65"/>
      <c r="J165" s="40">
        <f t="shared" ref="J165:L165" si="74">SUM(J166+J167+J168+J169)</f>
        <v>0</v>
      </c>
      <c r="K165" s="40">
        <f t="shared" si="74"/>
        <v>0</v>
      </c>
      <c r="L165" s="40">
        <f t="shared" si="74"/>
        <v>0</v>
      </c>
      <c r="M165" s="36">
        <f t="shared" ref="M165" si="75">+M166+M167+M168+M169</f>
        <v>0</v>
      </c>
    </row>
    <row r="166" spans="1:13" ht="24" x14ac:dyDescent="0.2">
      <c r="A166" s="24">
        <f t="shared" si="45"/>
        <v>150</v>
      </c>
      <c r="B166" s="24">
        <v>8.4599999999999902</v>
      </c>
      <c r="C166" s="25" t="s">
        <v>115</v>
      </c>
      <c r="D166" s="40"/>
      <c r="E166" s="40"/>
      <c r="F166" s="40"/>
      <c r="G166" s="40"/>
      <c r="H166" s="40"/>
      <c r="I166" s="65"/>
      <c r="J166" s="40"/>
      <c r="K166" s="40"/>
      <c r="L166" s="40"/>
      <c r="M166" s="28"/>
    </row>
    <row r="167" spans="1:13" ht="24" x14ac:dyDescent="0.2">
      <c r="A167" s="24">
        <f t="shared" si="45"/>
        <v>151</v>
      </c>
      <c r="B167" s="24">
        <v>8.46999999999999</v>
      </c>
      <c r="C167" s="25" t="s">
        <v>116</v>
      </c>
      <c r="D167" s="40"/>
      <c r="E167" s="40"/>
      <c r="F167" s="40"/>
      <c r="G167" s="40"/>
      <c r="H167" s="40"/>
      <c r="I167" s="65"/>
      <c r="J167" s="40"/>
      <c r="K167" s="40"/>
      <c r="L167" s="40"/>
      <c r="M167" s="28"/>
    </row>
    <row r="168" spans="1:13" ht="36" x14ac:dyDescent="0.2">
      <c r="A168" s="24">
        <f t="shared" si="45"/>
        <v>152</v>
      </c>
      <c r="B168" s="24">
        <v>8.4799999999999898</v>
      </c>
      <c r="C168" s="25" t="s">
        <v>111</v>
      </c>
      <c r="D168" s="40"/>
      <c r="E168" s="40"/>
      <c r="F168" s="40"/>
      <c r="G168" s="40"/>
      <c r="H168" s="40"/>
      <c r="I168" s="65"/>
      <c r="J168" s="40"/>
      <c r="K168" s="40"/>
      <c r="L168" s="40"/>
      <c r="M168" s="28"/>
    </row>
    <row r="169" spans="1:13" ht="36" x14ac:dyDescent="0.2">
      <c r="A169" s="24">
        <f t="shared" si="45"/>
        <v>153</v>
      </c>
      <c r="B169" s="24">
        <v>8.4899999999999896</v>
      </c>
      <c r="C169" s="25" t="s">
        <v>112</v>
      </c>
      <c r="D169" s="40"/>
      <c r="E169" s="40"/>
      <c r="F169" s="40"/>
      <c r="G169" s="40"/>
      <c r="H169" s="40"/>
      <c r="I169" s="65"/>
      <c r="J169" s="40"/>
      <c r="K169" s="40"/>
      <c r="L169" s="40"/>
      <c r="M169" s="28"/>
    </row>
    <row r="170" spans="1:13" ht="168" x14ac:dyDescent="0.2">
      <c r="A170" s="24">
        <f t="shared" si="45"/>
        <v>154</v>
      </c>
      <c r="B170" s="51">
        <v>8.5</v>
      </c>
      <c r="C170" s="39" t="s">
        <v>127</v>
      </c>
      <c r="D170" s="40"/>
      <c r="E170" s="40"/>
      <c r="F170" s="40"/>
      <c r="G170" s="40"/>
      <c r="H170" s="40"/>
      <c r="I170" s="65"/>
      <c r="J170" s="40"/>
      <c r="K170" s="40"/>
      <c r="L170" s="40"/>
      <c r="M170" s="28"/>
    </row>
    <row r="171" spans="1:13" ht="120" x14ac:dyDescent="0.2">
      <c r="A171" s="24">
        <f t="shared" ref="A171:A175" si="76">A170+1</f>
        <v>155</v>
      </c>
      <c r="B171" s="24">
        <v>8.5099999999999891</v>
      </c>
      <c r="C171" s="39" t="s">
        <v>128</v>
      </c>
      <c r="D171" s="40"/>
      <c r="E171" s="40"/>
      <c r="F171" s="40"/>
      <c r="G171" s="40"/>
      <c r="H171" s="40"/>
      <c r="I171" s="65"/>
      <c r="J171" s="40"/>
      <c r="K171" s="40"/>
      <c r="L171" s="40"/>
      <c r="M171" s="28"/>
    </row>
    <row r="172" spans="1:13" x14ac:dyDescent="0.2">
      <c r="A172" s="24">
        <f t="shared" si="76"/>
        <v>156</v>
      </c>
      <c r="B172" s="33" t="s">
        <v>129</v>
      </c>
      <c r="C172" s="33"/>
      <c r="D172" s="34">
        <f>D141+D156</f>
        <v>6453.9121000000005</v>
      </c>
      <c r="E172" s="34">
        <f>E141+E156</f>
        <v>6453.9121000000005</v>
      </c>
      <c r="F172" s="34">
        <f>F141+F156</f>
        <v>6453.9121000000005</v>
      </c>
      <c r="G172" s="34">
        <f>G141+G156</f>
        <v>6453.9121000000005</v>
      </c>
      <c r="H172" s="34">
        <f>H141+H156</f>
        <v>6453.9121000000005</v>
      </c>
      <c r="I172" s="35"/>
      <c r="J172" s="34">
        <f>J141+J156</f>
        <v>6453.9121000000005</v>
      </c>
      <c r="K172" s="34">
        <f>K141+K156</f>
        <v>6453.9121000000005</v>
      </c>
      <c r="L172" s="34">
        <f>L141+L156</f>
        <v>6453.9121000000005</v>
      </c>
      <c r="M172" s="36">
        <f t="shared" ref="M172" si="77">+M171+M170+M156+M151+M141</f>
        <v>0</v>
      </c>
    </row>
    <row r="173" spans="1:13" ht="48" x14ac:dyDescent="0.2">
      <c r="A173" s="20">
        <f t="shared" si="76"/>
        <v>157</v>
      </c>
      <c r="B173" s="20">
        <v>9</v>
      </c>
      <c r="C173" s="21" t="s">
        <v>130</v>
      </c>
      <c r="D173" s="42"/>
      <c r="E173" s="42"/>
      <c r="F173" s="42"/>
      <c r="G173" s="42"/>
      <c r="H173" s="42"/>
      <c r="I173" s="42"/>
      <c r="J173" s="42"/>
      <c r="K173" s="60"/>
      <c r="L173" s="22"/>
      <c r="M173" s="23"/>
    </row>
    <row r="174" spans="1:13" ht="72" x14ac:dyDescent="0.2">
      <c r="A174" s="24">
        <f t="shared" si="76"/>
        <v>158</v>
      </c>
      <c r="B174" s="24">
        <v>9.1</v>
      </c>
      <c r="C174" s="25" t="s">
        <v>131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65"/>
      <c r="J174" s="65"/>
      <c r="K174" s="72"/>
      <c r="L174" s="36"/>
      <c r="M174" s="28"/>
    </row>
    <row r="175" spans="1:13" ht="36" x14ac:dyDescent="0.2">
      <c r="A175" s="24">
        <f t="shared" si="76"/>
        <v>159</v>
      </c>
      <c r="B175" s="24">
        <v>9.1999999999999993</v>
      </c>
      <c r="C175" s="25" t="s">
        <v>132</v>
      </c>
      <c r="D175" s="40">
        <v>2.8029999999999999</v>
      </c>
      <c r="E175" s="40">
        <v>2.8029999999999999</v>
      </c>
      <c r="F175" s="40">
        <v>2.8029999999999999</v>
      </c>
      <c r="G175" s="40">
        <v>2.8029999999999999</v>
      </c>
      <c r="H175" s="40">
        <v>2.8029999999999999</v>
      </c>
      <c r="I175" s="65"/>
      <c r="J175" s="65"/>
      <c r="K175" s="72"/>
      <c r="L175" s="36"/>
      <c r="M175" s="28"/>
    </row>
    <row r="176" spans="1:13" x14ac:dyDescent="0.2">
      <c r="A176" s="24">
        <f>+A175+1</f>
        <v>160</v>
      </c>
      <c r="B176" s="33" t="s">
        <v>133</v>
      </c>
      <c r="C176" s="33"/>
      <c r="D176" s="40">
        <f>SUM(D174*D175)</f>
        <v>0</v>
      </c>
      <c r="E176" s="40">
        <f>SUM(E174*E175)</f>
        <v>0</v>
      </c>
      <c r="F176" s="40">
        <f>SUM(F174*F175)</f>
        <v>0</v>
      </c>
      <c r="G176" s="40">
        <f>SUM(G174*G175)</f>
        <v>0</v>
      </c>
      <c r="H176" s="40">
        <f>SUM(H174*H175)</f>
        <v>0</v>
      </c>
      <c r="I176" s="65"/>
      <c r="J176" s="65"/>
      <c r="K176" s="72"/>
      <c r="L176" s="41">
        <f t="shared" ref="L176:M176" si="78">+L174*L175</f>
        <v>0</v>
      </c>
      <c r="M176" s="41">
        <f t="shared" si="78"/>
        <v>0</v>
      </c>
    </row>
    <row r="177" spans="1:13" ht="60" x14ac:dyDescent="0.2">
      <c r="A177" s="20">
        <f>A176+1</f>
        <v>161</v>
      </c>
      <c r="B177" s="20">
        <v>10</v>
      </c>
      <c r="C177" s="21" t="s">
        <v>134</v>
      </c>
      <c r="D177" s="37"/>
      <c r="E177" s="37"/>
      <c r="F177" s="42"/>
      <c r="G177" s="42"/>
      <c r="H177" s="42"/>
      <c r="I177" s="42"/>
      <c r="J177" s="42"/>
      <c r="K177" s="60"/>
      <c r="L177" s="22"/>
      <c r="M177" s="23"/>
    </row>
    <row r="178" spans="1:13" ht="36" x14ac:dyDescent="0.2">
      <c r="A178" s="24">
        <f>A177+1</f>
        <v>162</v>
      </c>
      <c r="B178" s="24">
        <v>10.1</v>
      </c>
      <c r="C178" s="25" t="s">
        <v>135</v>
      </c>
      <c r="D178" s="40">
        <v>2000</v>
      </c>
      <c r="E178" s="40">
        <v>2000</v>
      </c>
      <c r="F178" s="40">
        <v>2000</v>
      </c>
      <c r="G178" s="40">
        <v>2000</v>
      </c>
      <c r="H178" s="40">
        <v>2000</v>
      </c>
      <c r="I178" s="65"/>
      <c r="J178" s="73">
        <v>25000</v>
      </c>
      <c r="K178" s="40">
        <v>2000</v>
      </c>
      <c r="L178" s="40">
        <v>2000</v>
      </c>
      <c r="M178" s="74" t="s">
        <v>136</v>
      </c>
    </row>
    <row r="179" spans="1:13" x14ac:dyDescent="0.2">
      <c r="A179" s="24">
        <f>A178+1</f>
        <v>163</v>
      </c>
      <c r="B179" s="24">
        <v>10.199999999999999</v>
      </c>
      <c r="C179" s="25" t="s">
        <v>137</v>
      </c>
      <c r="D179" s="29"/>
      <c r="E179" s="29"/>
      <c r="F179" s="30"/>
      <c r="G179" s="30"/>
      <c r="H179" s="30"/>
      <c r="I179" s="30"/>
      <c r="J179" s="29">
        <v>5000</v>
      </c>
      <c r="K179" s="30"/>
      <c r="L179" s="30"/>
      <c r="M179" s="75"/>
    </row>
    <row r="180" spans="1:13" ht="60" x14ac:dyDescent="0.2">
      <c r="A180" s="24">
        <v>199</v>
      </c>
      <c r="B180" s="24">
        <v>10.3</v>
      </c>
      <c r="C180" s="76" t="s">
        <v>138</v>
      </c>
      <c r="D180" s="29">
        <v>2613.8000000000002</v>
      </c>
      <c r="E180" s="29">
        <v>2613.8000000000002</v>
      </c>
      <c r="F180" s="29">
        <v>2613.8000000000002</v>
      </c>
      <c r="G180" s="29">
        <v>2613.8000000000002</v>
      </c>
      <c r="H180" s="29">
        <v>2613.8000000000002</v>
      </c>
      <c r="I180" s="30"/>
      <c r="J180" s="29">
        <v>2613.8000000000002</v>
      </c>
      <c r="K180" s="29">
        <v>2613.8000000000002</v>
      </c>
      <c r="L180" s="29">
        <v>2613.8000000000002</v>
      </c>
      <c r="M180" s="28"/>
    </row>
    <row r="181" spans="1:13" ht="60" x14ac:dyDescent="0.2">
      <c r="A181" s="24">
        <f>+A180+1</f>
        <v>200</v>
      </c>
      <c r="B181" s="24">
        <v>10.4</v>
      </c>
      <c r="C181" s="25" t="s">
        <v>139</v>
      </c>
      <c r="D181" s="29">
        <v>10667.2</v>
      </c>
      <c r="E181" s="29">
        <v>10667.2</v>
      </c>
      <c r="F181" s="29">
        <v>10667.2</v>
      </c>
      <c r="G181" s="29">
        <v>10667.2</v>
      </c>
      <c r="H181" s="29">
        <v>10667.2</v>
      </c>
      <c r="I181" s="30"/>
      <c r="J181" s="29">
        <v>10667.2</v>
      </c>
      <c r="K181" s="29">
        <v>10667.2</v>
      </c>
      <c r="L181" s="29">
        <v>10667.2</v>
      </c>
      <c r="M181" s="31"/>
    </row>
    <row r="182" spans="1:13" x14ac:dyDescent="0.2">
      <c r="A182" s="24">
        <f>+A181+1</f>
        <v>201</v>
      </c>
      <c r="B182" s="33" t="s">
        <v>140</v>
      </c>
      <c r="C182" s="33"/>
      <c r="D182" s="34">
        <f t="shared" ref="D182:L182" si="79">+D178+D179+D180+D181</f>
        <v>15281</v>
      </c>
      <c r="E182" s="34">
        <f t="shared" si="79"/>
        <v>15281</v>
      </c>
      <c r="F182" s="34">
        <f t="shared" si="79"/>
        <v>15281</v>
      </c>
      <c r="G182" s="34">
        <f t="shared" si="79"/>
        <v>15281</v>
      </c>
      <c r="H182" s="34">
        <f t="shared" si="79"/>
        <v>15281</v>
      </c>
      <c r="I182" s="34">
        <f t="shared" si="79"/>
        <v>0</v>
      </c>
      <c r="J182" s="77">
        <f t="shared" si="79"/>
        <v>43281</v>
      </c>
      <c r="K182" s="34">
        <f t="shared" si="79"/>
        <v>15281</v>
      </c>
      <c r="L182" s="34">
        <f t="shared" si="79"/>
        <v>15281</v>
      </c>
      <c r="M182" s="36">
        <f>SUM(M178:M181)</f>
        <v>0</v>
      </c>
    </row>
    <row r="183" spans="1:13" ht="60" x14ac:dyDescent="0.2">
      <c r="A183" s="20">
        <f t="shared" ref="A183:A196" si="80">A182+1</f>
        <v>202</v>
      </c>
      <c r="B183" s="20">
        <v>11</v>
      </c>
      <c r="C183" s="21" t="s">
        <v>141</v>
      </c>
      <c r="D183" s="42"/>
      <c r="E183" s="42"/>
      <c r="F183" s="42"/>
      <c r="G183" s="42"/>
      <c r="H183" s="42"/>
      <c r="I183" s="42"/>
      <c r="J183" s="42"/>
      <c r="K183" s="60"/>
      <c r="L183" s="22"/>
      <c r="M183" s="23"/>
    </row>
    <row r="184" spans="1:13" ht="132" x14ac:dyDescent="0.2">
      <c r="A184" s="24">
        <f t="shared" si="80"/>
        <v>203</v>
      </c>
      <c r="B184" s="24">
        <v>11.1</v>
      </c>
      <c r="C184" s="25" t="s">
        <v>142</v>
      </c>
      <c r="D184" s="40">
        <v>382.1</v>
      </c>
      <c r="E184" s="40">
        <v>382.1</v>
      </c>
      <c r="F184" s="40">
        <v>382.1</v>
      </c>
      <c r="G184" s="40">
        <v>382.1</v>
      </c>
      <c r="H184" s="40">
        <v>382.1</v>
      </c>
      <c r="I184" s="65"/>
      <c r="J184" s="40">
        <v>382.1</v>
      </c>
      <c r="K184" s="40">
        <v>382.1</v>
      </c>
      <c r="L184" s="40">
        <v>382.1</v>
      </c>
      <c r="M184" s="28" t="s">
        <v>143</v>
      </c>
    </row>
    <row r="185" spans="1:13" ht="96" x14ac:dyDescent="0.2">
      <c r="A185" s="24">
        <f t="shared" si="80"/>
        <v>204</v>
      </c>
      <c r="B185" s="24">
        <v>11.2</v>
      </c>
      <c r="C185" s="25" t="s">
        <v>144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65"/>
      <c r="J185" s="40">
        <v>0</v>
      </c>
      <c r="K185" s="40">
        <v>0</v>
      </c>
      <c r="L185" s="40">
        <v>0</v>
      </c>
      <c r="M185" s="28"/>
    </row>
    <row r="186" spans="1:13" ht="36" x14ac:dyDescent="0.2">
      <c r="A186" s="24">
        <f t="shared" si="80"/>
        <v>205</v>
      </c>
      <c r="B186" s="24">
        <v>11.3</v>
      </c>
      <c r="C186" s="25" t="s">
        <v>145</v>
      </c>
      <c r="D186" s="40"/>
      <c r="E186" s="40"/>
      <c r="F186" s="40"/>
      <c r="G186" s="40"/>
      <c r="H186" s="40"/>
      <c r="I186" s="65"/>
      <c r="J186" s="40"/>
      <c r="K186" s="40"/>
      <c r="L186" s="40"/>
      <c r="M186" s="28"/>
    </row>
    <row r="187" spans="1:13" x14ac:dyDescent="0.2">
      <c r="A187" s="24">
        <f t="shared" si="80"/>
        <v>206</v>
      </c>
      <c r="B187" s="33" t="s">
        <v>146</v>
      </c>
      <c r="C187" s="33"/>
      <c r="D187" s="34">
        <f>SUM(D184:D186)</f>
        <v>382.1</v>
      </c>
      <c r="E187" s="34">
        <f>SUM(E184:E186)</f>
        <v>382.1</v>
      </c>
      <c r="F187" s="34">
        <f>SUM(F184:F186)</f>
        <v>382.1</v>
      </c>
      <c r="G187" s="34">
        <f>SUM(G184:G186)</f>
        <v>382.1</v>
      </c>
      <c r="H187" s="34">
        <f>SUM(H184:H186)</f>
        <v>382.1</v>
      </c>
      <c r="I187" s="35"/>
      <c r="J187" s="34">
        <f>SUM(J184:J186)</f>
        <v>382.1</v>
      </c>
      <c r="K187" s="34">
        <f>SUM(K184:K186)</f>
        <v>382.1</v>
      </c>
      <c r="L187" s="34">
        <f>SUM(L184:L186)</f>
        <v>382.1</v>
      </c>
      <c r="M187" s="41">
        <f t="shared" ref="M187" si="81">SUM(M184:M186)</f>
        <v>0</v>
      </c>
    </row>
    <row r="188" spans="1:13" ht="24" x14ac:dyDescent="0.2">
      <c r="A188" s="20">
        <f t="shared" si="80"/>
        <v>207</v>
      </c>
      <c r="B188" s="20">
        <v>12</v>
      </c>
      <c r="C188" s="21" t="s">
        <v>147</v>
      </c>
      <c r="D188" s="37"/>
      <c r="E188" s="37"/>
      <c r="F188" s="42"/>
      <c r="G188" s="42"/>
      <c r="H188" s="42"/>
      <c r="I188" s="42"/>
      <c r="J188" s="42"/>
      <c r="K188" s="60"/>
      <c r="L188" s="22"/>
      <c r="M188" s="23"/>
    </row>
    <row r="189" spans="1:13" ht="72" x14ac:dyDescent="0.2">
      <c r="A189" s="24">
        <f t="shared" si="80"/>
        <v>208</v>
      </c>
      <c r="B189" s="24">
        <v>12.1</v>
      </c>
      <c r="C189" s="25" t="s">
        <v>148</v>
      </c>
      <c r="D189" s="55"/>
      <c r="E189" s="55"/>
      <c r="F189" s="55"/>
      <c r="G189" s="55"/>
      <c r="H189" s="55"/>
      <c r="I189" s="55"/>
      <c r="J189" s="55"/>
      <c r="K189" s="78"/>
      <c r="L189" s="36"/>
      <c r="M189" s="28"/>
    </row>
    <row r="190" spans="1:13" ht="60" x14ac:dyDescent="0.2">
      <c r="A190" s="24">
        <f t="shared" si="80"/>
        <v>209</v>
      </c>
      <c r="B190" s="24">
        <v>12.2</v>
      </c>
      <c r="C190" s="25" t="s">
        <v>149</v>
      </c>
      <c r="D190" s="55"/>
      <c r="E190" s="55"/>
      <c r="F190" s="55"/>
      <c r="G190" s="55"/>
      <c r="H190" s="55"/>
      <c r="I190" s="55"/>
      <c r="J190" s="55"/>
      <c r="K190" s="78"/>
      <c r="L190" s="36"/>
      <c r="M190" s="28"/>
    </row>
    <row r="191" spans="1:13" ht="24" x14ac:dyDescent="0.2">
      <c r="A191" s="24">
        <f t="shared" si="80"/>
        <v>210</v>
      </c>
      <c r="B191" s="24">
        <v>12.3</v>
      </c>
      <c r="C191" s="25" t="s">
        <v>150</v>
      </c>
      <c r="D191" s="30"/>
      <c r="E191" s="30"/>
      <c r="F191" s="30"/>
      <c r="G191" s="30"/>
      <c r="H191" s="30"/>
      <c r="I191" s="30"/>
      <c r="J191" s="30"/>
      <c r="K191" s="78"/>
      <c r="L191" s="36">
        <f t="shared" ref="L191:M191" si="82">+L189*L190</f>
        <v>0</v>
      </c>
      <c r="M191" s="36">
        <f t="shared" si="82"/>
        <v>0</v>
      </c>
    </row>
    <row r="192" spans="1:13" ht="84" x14ac:dyDescent="0.2">
      <c r="A192" s="24">
        <f t="shared" si="80"/>
        <v>211</v>
      </c>
      <c r="B192" s="24">
        <v>12.4</v>
      </c>
      <c r="C192" s="25" t="s">
        <v>151</v>
      </c>
      <c r="D192" s="55"/>
      <c r="E192" s="55"/>
      <c r="F192" s="55"/>
      <c r="G192" s="55"/>
      <c r="H192" s="55"/>
      <c r="I192" s="55"/>
      <c r="J192" s="55"/>
      <c r="K192" s="78"/>
      <c r="L192" s="36"/>
      <c r="M192" s="28"/>
    </row>
    <row r="193" spans="1:13" ht="36" x14ac:dyDescent="0.2">
      <c r="A193" s="24">
        <f t="shared" si="80"/>
        <v>212</v>
      </c>
      <c r="B193" s="24">
        <v>12.5</v>
      </c>
      <c r="C193" s="39" t="s">
        <v>152</v>
      </c>
      <c r="D193" s="55"/>
      <c r="E193" s="55"/>
      <c r="F193" s="55"/>
      <c r="G193" s="55"/>
      <c r="H193" s="55"/>
      <c r="I193" s="55"/>
      <c r="J193" s="55"/>
      <c r="K193" s="78"/>
      <c r="L193" s="36">
        <f t="shared" ref="L193:M193" si="83">+L191*L192</f>
        <v>0</v>
      </c>
      <c r="M193" s="36">
        <f t="shared" si="83"/>
        <v>0</v>
      </c>
    </row>
    <row r="194" spans="1:13" ht="72" x14ac:dyDescent="0.2">
      <c r="A194" s="24">
        <f t="shared" si="80"/>
        <v>213</v>
      </c>
      <c r="B194" s="24">
        <v>12.6</v>
      </c>
      <c r="C194" s="57" t="s">
        <v>153</v>
      </c>
      <c r="D194" s="55"/>
      <c r="E194" s="55"/>
      <c r="F194" s="55"/>
      <c r="G194" s="55"/>
      <c r="H194" s="55"/>
      <c r="I194" s="55"/>
      <c r="J194" s="55"/>
      <c r="K194" s="78"/>
      <c r="L194" s="36"/>
      <c r="M194" s="28"/>
    </row>
    <row r="195" spans="1:13" x14ac:dyDescent="0.2">
      <c r="A195" s="24">
        <f t="shared" si="80"/>
        <v>214</v>
      </c>
      <c r="B195" s="79" t="s">
        <v>154</v>
      </c>
      <c r="C195" s="79"/>
      <c r="D195" s="80"/>
      <c r="E195" s="80"/>
      <c r="F195" s="80"/>
      <c r="G195" s="80"/>
      <c r="H195" s="80"/>
      <c r="I195" s="80"/>
      <c r="J195" s="80"/>
      <c r="K195" s="78"/>
      <c r="L195" s="81">
        <f t="shared" ref="L195:M195" si="84">+L193+L194</f>
        <v>0</v>
      </c>
      <c r="M195" s="81">
        <f t="shared" si="84"/>
        <v>0</v>
      </c>
    </row>
    <row r="196" spans="1:13" ht="276" x14ac:dyDescent="0.2">
      <c r="A196" s="20">
        <f t="shared" si="80"/>
        <v>215</v>
      </c>
      <c r="B196" s="20">
        <v>13</v>
      </c>
      <c r="C196" s="21" t="s">
        <v>155</v>
      </c>
      <c r="D196" s="42"/>
      <c r="E196" s="42"/>
      <c r="F196" s="42"/>
      <c r="G196" s="42"/>
      <c r="H196" s="42"/>
      <c r="I196" s="42"/>
      <c r="J196" s="42"/>
      <c r="K196" s="60"/>
      <c r="L196" s="22"/>
      <c r="M196" s="23"/>
    </row>
    <row r="197" spans="1:13" s="56" customFormat="1" ht="84" x14ac:dyDescent="0.2">
      <c r="A197" s="52">
        <f>+A196+1</f>
        <v>216</v>
      </c>
      <c r="B197" s="52">
        <v>13.1</v>
      </c>
      <c r="C197" s="53" t="s">
        <v>156</v>
      </c>
      <c r="D197" s="55"/>
      <c r="E197" s="55"/>
      <c r="F197" s="54"/>
      <c r="G197" s="54"/>
      <c r="H197" s="54"/>
      <c r="I197" s="55"/>
      <c r="J197" s="54"/>
      <c r="K197" s="78"/>
      <c r="L197" s="81"/>
      <c r="M197" s="82"/>
    </row>
    <row r="198" spans="1:13" s="56" customFormat="1" ht="96" x14ac:dyDescent="0.2">
      <c r="A198" s="52">
        <f>A197+1</f>
        <v>217</v>
      </c>
      <c r="B198" s="52">
        <v>13.2</v>
      </c>
      <c r="C198" s="53" t="s">
        <v>157</v>
      </c>
      <c r="D198" s="55"/>
      <c r="E198" s="55"/>
      <c r="F198" s="54"/>
      <c r="G198" s="54"/>
      <c r="H198" s="54">
        <v>25000</v>
      </c>
      <c r="I198" s="55"/>
      <c r="J198" s="54">
        <v>25000</v>
      </c>
      <c r="K198" s="78"/>
      <c r="L198" s="81"/>
      <c r="M198" s="82"/>
    </row>
    <row r="199" spans="1:13" s="56" customFormat="1" ht="84" x14ac:dyDescent="0.2">
      <c r="A199" s="52">
        <f>A198+1</f>
        <v>218</v>
      </c>
      <c r="B199" s="52">
        <v>13.3</v>
      </c>
      <c r="C199" s="53" t="s">
        <v>158</v>
      </c>
      <c r="D199" s="29">
        <v>155499.70000000001</v>
      </c>
      <c r="E199" s="29">
        <v>155499.70000000001</v>
      </c>
      <c r="F199" s="29">
        <v>7000</v>
      </c>
      <c r="G199" s="29">
        <v>7000</v>
      </c>
      <c r="H199" s="29">
        <v>25000</v>
      </c>
      <c r="I199" s="30"/>
      <c r="J199" s="29">
        <v>25000</v>
      </c>
      <c r="K199" s="78"/>
      <c r="L199" s="81"/>
      <c r="M199" s="82"/>
    </row>
    <row r="200" spans="1:13" s="56" customFormat="1" ht="84" x14ac:dyDescent="0.2">
      <c r="A200" s="52">
        <f>A199+1</f>
        <v>219</v>
      </c>
      <c r="B200" s="52">
        <v>13.4</v>
      </c>
      <c r="C200" s="53" t="s">
        <v>159</v>
      </c>
      <c r="D200" s="54"/>
      <c r="E200" s="54"/>
      <c r="F200" s="54"/>
      <c r="G200" s="54"/>
      <c r="H200" s="54"/>
      <c r="I200" s="55"/>
      <c r="J200" s="54"/>
      <c r="K200" s="78"/>
      <c r="L200" s="81"/>
      <c r="M200" s="82"/>
    </row>
    <row r="201" spans="1:13" s="56" customFormat="1" ht="132" x14ac:dyDescent="0.2">
      <c r="A201" s="52">
        <f>+A200+1</f>
        <v>220</v>
      </c>
      <c r="B201" s="52">
        <v>13.6</v>
      </c>
      <c r="C201" s="53" t="s">
        <v>160</v>
      </c>
      <c r="D201" s="54"/>
      <c r="E201" s="54"/>
      <c r="F201" s="54"/>
      <c r="G201" s="54"/>
      <c r="H201" s="54"/>
      <c r="I201" s="55"/>
      <c r="J201" s="54"/>
      <c r="K201" s="78"/>
      <c r="L201" s="81"/>
      <c r="M201" s="82"/>
    </row>
    <row r="202" spans="1:13" s="56" customFormat="1" ht="120" x14ac:dyDescent="0.2">
      <c r="A202" s="52">
        <f>+A201+1</f>
        <v>221</v>
      </c>
      <c r="B202" s="52">
        <v>13.7</v>
      </c>
      <c r="C202" s="53" t="s">
        <v>161</v>
      </c>
      <c r="D202" s="54"/>
      <c r="E202" s="54"/>
      <c r="F202" s="54"/>
      <c r="G202" s="54"/>
      <c r="H202" s="54"/>
      <c r="I202" s="55"/>
      <c r="J202" s="54"/>
      <c r="K202" s="78"/>
      <c r="L202" s="81"/>
      <c r="M202" s="82"/>
    </row>
    <row r="203" spans="1:13" x14ac:dyDescent="0.2">
      <c r="A203" s="24">
        <f t="shared" ref="A203:A209" si="85">A202+1</f>
        <v>222</v>
      </c>
      <c r="B203" s="33" t="s">
        <v>162</v>
      </c>
      <c r="C203" s="33"/>
      <c r="D203" s="83">
        <f t="shared" ref="D203:J203" si="86">+D197+D198+D199+D200+D201+D202</f>
        <v>155499.70000000001</v>
      </c>
      <c r="E203" s="83">
        <f t="shared" si="86"/>
        <v>155499.70000000001</v>
      </c>
      <c r="F203" s="83">
        <f t="shared" si="86"/>
        <v>7000</v>
      </c>
      <c r="G203" s="83">
        <f t="shared" si="86"/>
        <v>7000</v>
      </c>
      <c r="H203" s="84">
        <f t="shared" si="86"/>
        <v>50000</v>
      </c>
      <c r="I203" s="85"/>
      <c r="J203" s="84">
        <f t="shared" si="86"/>
        <v>50000</v>
      </c>
      <c r="K203" s="78"/>
      <c r="L203" s="41">
        <f t="shared" ref="L203:M203" si="87">SUM(L196:L202)</f>
        <v>0</v>
      </c>
      <c r="M203" s="41">
        <f t="shared" si="87"/>
        <v>0</v>
      </c>
    </row>
    <row r="204" spans="1:13" ht="36" x14ac:dyDescent="0.2">
      <c r="A204" s="20">
        <f t="shared" si="85"/>
        <v>223</v>
      </c>
      <c r="B204" s="20">
        <v>14</v>
      </c>
      <c r="C204" s="21" t="s">
        <v>163</v>
      </c>
      <c r="D204" s="37"/>
      <c r="E204" s="37"/>
      <c r="F204" s="42"/>
      <c r="G204" s="42"/>
      <c r="H204" s="42"/>
      <c r="I204" s="42"/>
      <c r="J204" s="42"/>
      <c r="K204" s="60"/>
      <c r="L204" s="22"/>
      <c r="M204" s="23"/>
    </row>
    <row r="205" spans="1:13" ht="144" x14ac:dyDescent="0.2">
      <c r="A205" s="24">
        <f t="shared" si="85"/>
        <v>224</v>
      </c>
      <c r="B205" s="24">
        <v>14.1</v>
      </c>
      <c r="C205" s="25" t="s">
        <v>164</v>
      </c>
      <c r="D205" s="40"/>
      <c r="E205" s="40"/>
      <c r="F205" s="40"/>
      <c r="G205" s="40"/>
      <c r="H205" s="73">
        <v>25000</v>
      </c>
      <c r="I205" s="65"/>
      <c r="J205" s="73">
        <v>25000</v>
      </c>
      <c r="K205" s="86"/>
      <c r="L205" s="36"/>
      <c r="M205" s="28" t="s">
        <v>136</v>
      </c>
    </row>
    <row r="206" spans="1:13" ht="132" x14ac:dyDescent="0.2">
      <c r="A206" s="24">
        <f t="shared" si="85"/>
        <v>225</v>
      </c>
      <c r="B206" s="24">
        <v>14.2</v>
      </c>
      <c r="C206" s="25" t="s">
        <v>165</v>
      </c>
      <c r="D206" s="40"/>
      <c r="E206" s="40"/>
      <c r="F206" s="40">
        <v>8283</v>
      </c>
      <c r="G206" s="40">
        <v>8283</v>
      </c>
      <c r="H206" s="40">
        <v>8283</v>
      </c>
      <c r="I206" s="65"/>
      <c r="J206" s="40">
        <v>8283</v>
      </c>
      <c r="K206" s="86"/>
      <c r="L206" s="36"/>
      <c r="M206" s="28"/>
    </row>
    <row r="207" spans="1:13" ht="96" x14ac:dyDescent="0.2">
      <c r="A207" s="24">
        <f t="shared" si="85"/>
        <v>226</v>
      </c>
      <c r="B207" s="24">
        <v>14.3</v>
      </c>
      <c r="C207" s="25" t="s">
        <v>166</v>
      </c>
      <c r="D207" s="40">
        <v>14966.5</v>
      </c>
      <c r="E207" s="40">
        <v>14966.5</v>
      </c>
      <c r="F207" s="40">
        <v>14966.5</v>
      </c>
      <c r="G207" s="40">
        <v>14966.5</v>
      </c>
      <c r="H207" s="40">
        <v>14966.5</v>
      </c>
      <c r="I207" s="65"/>
      <c r="J207" s="40">
        <v>14966.5</v>
      </c>
      <c r="K207" s="86"/>
      <c r="L207" s="36"/>
      <c r="M207" s="28"/>
    </row>
    <row r="208" spans="1:13" x14ac:dyDescent="0.2">
      <c r="A208" s="24">
        <f t="shared" si="85"/>
        <v>227</v>
      </c>
      <c r="B208" s="33" t="s">
        <v>167</v>
      </c>
      <c r="C208" s="33"/>
      <c r="D208" s="34">
        <f t="shared" ref="D208:F208" si="88">SUM(D205+D206+D207)</f>
        <v>14966.5</v>
      </c>
      <c r="E208" s="34">
        <f t="shared" ref="E208" si="89">SUM(E205+E206+E207)</f>
        <v>14966.5</v>
      </c>
      <c r="F208" s="34">
        <f t="shared" si="88"/>
        <v>23249.5</v>
      </c>
      <c r="G208" s="34">
        <f t="shared" ref="G208:J208" si="90">SUM(G205+G206+G207)</f>
        <v>23249.5</v>
      </c>
      <c r="H208" s="77">
        <f t="shared" si="90"/>
        <v>48249.5</v>
      </c>
      <c r="I208" s="35"/>
      <c r="J208" s="77">
        <f t="shared" si="90"/>
        <v>48249.5</v>
      </c>
      <c r="K208" s="86"/>
      <c r="L208" s="41">
        <f t="shared" ref="L208:M208" si="91">SUM(L205:L207)</f>
        <v>0</v>
      </c>
      <c r="M208" s="41">
        <f t="shared" si="91"/>
        <v>0</v>
      </c>
    </row>
    <row r="209" spans="1:15" ht="84" x14ac:dyDescent="0.2">
      <c r="A209" s="20">
        <f t="shared" si="85"/>
        <v>228</v>
      </c>
      <c r="B209" s="20">
        <v>15</v>
      </c>
      <c r="C209" s="21" t="s">
        <v>168</v>
      </c>
      <c r="D209" s="42"/>
      <c r="E209" s="42"/>
      <c r="F209" s="42"/>
      <c r="G209" s="42"/>
      <c r="H209" s="42"/>
      <c r="I209" s="42"/>
      <c r="J209" s="42"/>
      <c r="K209" s="60"/>
      <c r="L209" s="22"/>
      <c r="M209" s="23"/>
    </row>
    <row r="210" spans="1:15" x14ac:dyDescent="0.2">
      <c r="A210" s="24">
        <f>+A209+1</f>
        <v>229</v>
      </c>
      <c r="B210" s="33" t="s">
        <v>169</v>
      </c>
      <c r="C210" s="33"/>
      <c r="D210" s="87"/>
      <c r="E210" s="87"/>
      <c r="F210" s="87"/>
      <c r="G210" s="87"/>
      <c r="H210" s="87"/>
      <c r="I210" s="87"/>
      <c r="J210" s="87"/>
      <c r="K210" s="88"/>
      <c r="L210" s="36"/>
      <c r="M210" s="28"/>
    </row>
    <row r="211" spans="1:15" ht="48" x14ac:dyDescent="0.2">
      <c r="A211" s="20">
        <f>A210+1</f>
        <v>230</v>
      </c>
      <c r="B211" s="20">
        <v>16</v>
      </c>
      <c r="C211" s="21" t="s">
        <v>170</v>
      </c>
      <c r="D211" s="42"/>
      <c r="E211" s="42"/>
      <c r="F211" s="42"/>
      <c r="G211" s="42"/>
      <c r="H211" s="42"/>
      <c r="I211" s="42"/>
      <c r="J211" s="42"/>
      <c r="K211" s="60"/>
      <c r="L211" s="22"/>
      <c r="M211" s="23"/>
    </row>
    <row r="212" spans="1:15" ht="60" x14ac:dyDescent="0.2">
      <c r="A212" s="24">
        <f>A211+1</f>
        <v>231</v>
      </c>
      <c r="B212" s="24">
        <v>16.100000000000001</v>
      </c>
      <c r="C212" s="25" t="s">
        <v>171</v>
      </c>
      <c r="D212" s="87"/>
      <c r="E212" s="87"/>
      <c r="F212" s="87"/>
      <c r="G212" s="87"/>
      <c r="H212" s="87"/>
      <c r="I212" s="87"/>
      <c r="J212" s="87"/>
      <c r="K212" s="88"/>
      <c r="L212" s="36"/>
      <c r="M212" s="28"/>
    </row>
    <row r="213" spans="1:15" ht="96" x14ac:dyDescent="0.2">
      <c r="A213" s="24">
        <f>A212+1</f>
        <v>232</v>
      </c>
      <c r="B213" s="24">
        <v>16.2</v>
      </c>
      <c r="C213" s="25" t="s">
        <v>172</v>
      </c>
      <c r="D213" s="87"/>
      <c r="E213" s="87"/>
      <c r="F213" s="87"/>
      <c r="G213" s="87"/>
      <c r="H213" s="87"/>
      <c r="I213" s="87"/>
      <c r="J213" s="87"/>
      <c r="K213" s="88"/>
      <c r="L213" s="36"/>
      <c r="M213" s="28"/>
    </row>
    <row r="214" spans="1:15" ht="48" x14ac:dyDescent="0.2">
      <c r="A214" s="24">
        <f>A213+1</f>
        <v>233</v>
      </c>
      <c r="B214" s="24">
        <v>16.3</v>
      </c>
      <c r="C214" s="25" t="s">
        <v>173</v>
      </c>
      <c r="D214" s="87"/>
      <c r="E214" s="87"/>
      <c r="F214" s="87"/>
      <c r="G214" s="87"/>
      <c r="H214" s="87"/>
      <c r="I214" s="87"/>
      <c r="J214" s="87"/>
      <c r="K214" s="88"/>
      <c r="L214" s="36"/>
      <c r="M214" s="28"/>
    </row>
    <row r="215" spans="1:15" x14ac:dyDescent="0.2">
      <c r="A215" s="24">
        <f>A214+1</f>
        <v>234</v>
      </c>
      <c r="B215" s="33" t="s">
        <v>174</v>
      </c>
      <c r="C215" s="33"/>
      <c r="D215" s="87"/>
      <c r="E215" s="87"/>
      <c r="F215" s="87"/>
      <c r="G215" s="87"/>
      <c r="H215" s="87"/>
      <c r="I215" s="87"/>
      <c r="J215" s="87"/>
      <c r="K215" s="88"/>
      <c r="L215" s="41">
        <f t="shared" ref="L215:M215" si="92">+L212*L213*L214</f>
        <v>0</v>
      </c>
      <c r="M215" s="41">
        <f t="shared" si="92"/>
        <v>0</v>
      </c>
      <c r="O215" s="89"/>
    </row>
    <row r="216" spans="1:15" ht="84" x14ac:dyDescent="0.2">
      <c r="A216" s="20">
        <f>+A215+1</f>
        <v>235</v>
      </c>
      <c r="B216" s="20">
        <v>17</v>
      </c>
      <c r="C216" s="21" t="s">
        <v>175</v>
      </c>
      <c r="D216" s="42"/>
      <c r="E216" s="42"/>
      <c r="F216" s="42"/>
      <c r="G216" s="42"/>
      <c r="H216" s="42"/>
      <c r="I216" s="42"/>
      <c r="J216" s="42"/>
      <c r="K216" s="60"/>
      <c r="L216" s="22"/>
      <c r="M216" s="23"/>
      <c r="O216" s="90"/>
    </row>
    <row r="217" spans="1:15" ht="72" x14ac:dyDescent="0.2">
      <c r="A217" s="24">
        <f>A216+1</f>
        <v>236</v>
      </c>
      <c r="B217" s="24" t="s">
        <v>176</v>
      </c>
      <c r="C217" s="25" t="s">
        <v>177</v>
      </c>
      <c r="D217" s="67">
        <f>+D222</f>
        <v>5001</v>
      </c>
      <c r="E217" s="67">
        <f>+E222</f>
        <v>5001</v>
      </c>
      <c r="F217" s="67">
        <f>+F222</f>
        <v>5001</v>
      </c>
      <c r="G217" s="67">
        <f>+G222</f>
        <v>5001</v>
      </c>
      <c r="H217" s="67">
        <f>+H222</f>
        <v>5001</v>
      </c>
      <c r="I217" s="68"/>
      <c r="J217" s="67">
        <f>+J222</f>
        <v>5001</v>
      </c>
      <c r="K217" s="67">
        <f>+K222</f>
        <v>5001</v>
      </c>
      <c r="L217" s="67">
        <f>+L222</f>
        <v>5001</v>
      </c>
      <c r="M217" s="28"/>
    </row>
    <row r="218" spans="1:15" ht="84" x14ac:dyDescent="0.2">
      <c r="A218" s="24">
        <f>A217+1</f>
        <v>237</v>
      </c>
      <c r="B218" s="24" t="s">
        <v>178</v>
      </c>
      <c r="C218" s="91" t="s">
        <v>179</v>
      </c>
      <c r="D218" s="29" t="s">
        <v>180</v>
      </c>
      <c r="E218" s="29" t="s">
        <v>180</v>
      </c>
      <c r="F218" s="29" t="s">
        <v>180</v>
      </c>
      <c r="G218" s="29" t="s">
        <v>180</v>
      </c>
      <c r="H218" s="29" t="s">
        <v>180</v>
      </c>
      <c r="I218" s="30"/>
      <c r="J218" s="29" t="s">
        <v>180</v>
      </c>
      <c r="K218" s="29" t="s">
        <v>180</v>
      </c>
      <c r="L218" s="29" t="s">
        <v>180</v>
      </c>
      <c r="M218" s="28"/>
    </row>
    <row r="219" spans="1:15" ht="72" x14ac:dyDescent="0.2">
      <c r="A219" s="24">
        <f>+A218+1</f>
        <v>238</v>
      </c>
      <c r="B219" s="24" t="s">
        <v>181</v>
      </c>
      <c r="C219" s="91" t="s">
        <v>182</v>
      </c>
      <c r="D219" s="40">
        <v>416.75</v>
      </c>
      <c r="E219" s="40">
        <v>416.75</v>
      </c>
      <c r="F219" s="40">
        <v>416.75</v>
      </c>
      <c r="G219" s="40">
        <v>416.75</v>
      </c>
      <c r="H219" s="40">
        <v>416.75</v>
      </c>
      <c r="I219" s="65"/>
      <c r="J219" s="40">
        <v>416.75</v>
      </c>
      <c r="K219" s="40">
        <v>416.75</v>
      </c>
      <c r="L219" s="40">
        <v>416.75</v>
      </c>
      <c r="M219" s="28"/>
    </row>
    <row r="220" spans="1:15" ht="84" x14ac:dyDescent="0.2">
      <c r="A220" s="24">
        <f>+A219+1</f>
        <v>239</v>
      </c>
      <c r="B220" s="24" t="s">
        <v>183</v>
      </c>
      <c r="C220" s="91" t="s">
        <v>184</v>
      </c>
      <c r="D220" s="40">
        <f t="shared" ref="D220:L220" si="93">D219*12</f>
        <v>5001</v>
      </c>
      <c r="E220" s="40">
        <f t="shared" si="93"/>
        <v>5001</v>
      </c>
      <c r="F220" s="40">
        <f t="shared" si="93"/>
        <v>5001</v>
      </c>
      <c r="G220" s="40">
        <f t="shared" si="93"/>
        <v>5001</v>
      </c>
      <c r="H220" s="40">
        <f t="shared" si="93"/>
        <v>5001</v>
      </c>
      <c r="I220" s="65"/>
      <c r="J220" s="40">
        <f t="shared" si="93"/>
        <v>5001</v>
      </c>
      <c r="K220" s="40">
        <f t="shared" si="93"/>
        <v>5001</v>
      </c>
      <c r="L220" s="40">
        <f t="shared" si="93"/>
        <v>5001</v>
      </c>
      <c r="M220" s="36">
        <f t="shared" ref="M220" si="94">+M219*12</f>
        <v>0</v>
      </c>
    </row>
    <row r="221" spans="1:15" ht="84" x14ac:dyDescent="0.2">
      <c r="A221" s="24">
        <f>A220+1</f>
        <v>240</v>
      </c>
      <c r="B221" s="24" t="s">
        <v>185</v>
      </c>
      <c r="C221" s="91" t="s">
        <v>186</v>
      </c>
      <c r="D221" s="40"/>
      <c r="E221" s="40"/>
      <c r="F221" s="40"/>
      <c r="G221" s="40"/>
      <c r="H221" s="40"/>
      <c r="I221" s="65"/>
      <c r="J221" s="40"/>
      <c r="K221" s="40"/>
      <c r="L221" s="40"/>
      <c r="M221" s="28"/>
    </row>
    <row r="222" spans="1:15" ht="60" x14ac:dyDescent="0.2">
      <c r="A222" s="24">
        <f>A221+1</f>
        <v>241</v>
      </c>
      <c r="B222" s="24" t="s">
        <v>187</v>
      </c>
      <c r="C222" s="92" t="s">
        <v>188</v>
      </c>
      <c r="D222" s="29">
        <f>+D220</f>
        <v>5001</v>
      </c>
      <c r="E222" s="29">
        <f>+E220</f>
        <v>5001</v>
      </c>
      <c r="F222" s="29">
        <f>+F220</f>
        <v>5001</v>
      </c>
      <c r="G222" s="29">
        <f>+G220</f>
        <v>5001</v>
      </c>
      <c r="H222" s="29">
        <f>+H220</f>
        <v>5001</v>
      </c>
      <c r="I222" s="30"/>
      <c r="J222" s="29">
        <f>+J220</f>
        <v>5001</v>
      </c>
      <c r="K222" s="29">
        <f>+K220</f>
        <v>5001</v>
      </c>
      <c r="L222" s="29">
        <f>+L220</f>
        <v>5001</v>
      </c>
      <c r="M222" s="36">
        <f t="shared" ref="M222" si="95">+M221+M220+M217</f>
        <v>0</v>
      </c>
    </row>
    <row r="223" spans="1:15" ht="144" x14ac:dyDescent="0.2">
      <c r="A223" s="24">
        <f>A222+1</f>
        <v>242</v>
      </c>
      <c r="B223" s="24" t="s">
        <v>189</v>
      </c>
      <c r="C223" s="25" t="s">
        <v>190</v>
      </c>
      <c r="D223" s="29">
        <v>650</v>
      </c>
      <c r="E223" s="29">
        <v>650</v>
      </c>
      <c r="F223" s="29">
        <v>1620</v>
      </c>
      <c r="G223" s="29">
        <v>1620</v>
      </c>
      <c r="H223" s="29">
        <v>1620</v>
      </c>
      <c r="I223" s="30"/>
      <c r="J223" s="29">
        <v>1620</v>
      </c>
      <c r="K223" s="29">
        <v>1620</v>
      </c>
      <c r="L223" s="29">
        <v>1620</v>
      </c>
      <c r="M223" s="31"/>
    </row>
    <row r="224" spans="1:15" ht="120" x14ac:dyDescent="0.2">
      <c r="A224" s="24">
        <f>+A223+1</f>
        <v>243</v>
      </c>
      <c r="B224" s="24" t="s">
        <v>191</v>
      </c>
      <c r="C224" s="25" t="s">
        <v>192</v>
      </c>
      <c r="D224" s="29">
        <v>6100</v>
      </c>
      <c r="E224" s="29">
        <v>6100</v>
      </c>
      <c r="F224" s="29">
        <v>6100</v>
      </c>
      <c r="G224" s="29">
        <v>6100</v>
      </c>
      <c r="H224" s="29">
        <v>6100</v>
      </c>
      <c r="I224" s="30"/>
      <c r="J224" s="29">
        <v>6100</v>
      </c>
      <c r="K224" s="29">
        <v>6100</v>
      </c>
      <c r="L224" s="29">
        <v>6100</v>
      </c>
      <c r="M224" s="28"/>
    </row>
    <row r="225" spans="1:13" ht="96" x14ac:dyDescent="0.2">
      <c r="A225" s="24">
        <f>A224+1</f>
        <v>244</v>
      </c>
      <c r="B225" s="24" t="s">
        <v>193</v>
      </c>
      <c r="C225" s="25" t="s">
        <v>194</v>
      </c>
      <c r="D225" s="29">
        <v>99</v>
      </c>
      <c r="E225" s="29">
        <v>99</v>
      </c>
      <c r="F225" s="29">
        <v>99</v>
      </c>
      <c r="G225" s="29">
        <v>99</v>
      </c>
      <c r="H225" s="29">
        <v>99</v>
      </c>
      <c r="I225" s="30"/>
      <c r="J225" s="29">
        <v>99</v>
      </c>
      <c r="K225" s="29">
        <v>99</v>
      </c>
      <c r="L225" s="29">
        <v>99</v>
      </c>
      <c r="M225" s="31"/>
    </row>
    <row r="226" spans="1:13" ht="60" x14ac:dyDescent="0.2">
      <c r="A226" s="24">
        <f>A225+1</f>
        <v>245</v>
      </c>
      <c r="B226" s="24" t="s">
        <v>195</v>
      </c>
      <c r="C226" s="25" t="s">
        <v>196</v>
      </c>
      <c r="D226" s="29">
        <v>1000</v>
      </c>
      <c r="E226" s="29">
        <v>1000</v>
      </c>
      <c r="F226" s="29">
        <v>1400</v>
      </c>
      <c r="G226" s="29">
        <v>1400</v>
      </c>
      <c r="H226" s="29">
        <v>1400</v>
      </c>
      <c r="I226" s="30"/>
      <c r="J226" s="29">
        <v>1400</v>
      </c>
      <c r="K226" s="29">
        <v>1400</v>
      </c>
      <c r="L226" s="29">
        <v>1400</v>
      </c>
      <c r="M226" s="31"/>
    </row>
    <row r="227" spans="1:13" ht="60" x14ac:dyDescent="0.2">
      <c r="A227" s="24">
        <f>A226+1</f>
        <v>246</v>
      </c>
      <c r="B227" s="24" t="s">
        <v>197</v>
      </c>
      <c r="C227" s="25" t="s">
        <v>198</v>
      </c>
      <c r="D227" s="29">
        <v>88</v>
      </c>
      <c r="E227" s="29">
        <v>88</v>
      </c>
      <c r="F227" s="29">
        <v>88</v>
      </c>
      <c r="G227" s="29">
        <v>88</v>
      </c>
      <c r="H227" s="29">
        <v>88</v>
      </c>
      <c r="I227" s="30"/>
      <c r="J227" s="29">
        <v>88</v>
      </c>
      <c r="K227" s="29">
        <v>88</v>
      </c>
      <c r="L227" s="29">
        <v>88</v>
      </c>
      <c r="M227" s="31"/>
    </row>
    <row r="228" spans="1:13" ht="96" x14ac:dyDescent="0.2">
      <c r="A228" s="24">
        <f>A227+1</f>
        <v>247</v>
      </c>
      <c r="B228" s="24" t="s">
        <v>199</v>
      </c>
      <c r="C228" s="25" t="s">
        <v>200</v>
      </c>
      <c r="D228" s="30"/>
      <c r="E228" s="30"/>
      <c r="F228" s="29">
        <v>0</v>
      </c>
      <c r="G228" s="29">
        <v>0</v>
      </c>
      <c r="H228" s="29">
        <v>0</v>
      </c>
      <c r="I228" s="30"/>
      <c r="J228" s="29">
        <v>0</v>
      </c>
      <c r="K228" s="29">
        <v>0</v>
      </c>
      <c r="L228" s="29">
        <v>0</v>
      </c>
      <c r="M228" s="28"/>
    </row>
    <row r="229" spans="1:13" x14ac:dyDescent="0.2">
      <c r="A229" s="24">
        <f>+A228+1</f>
        <v>248</v>
      </c>
      <c r="B229" s="33" t="s">
        <v>201</v>
      </c>
      <c r="C229" s="33"/>
      <c r="D229" s="67">
        <f t="shared" ref="D229:L229" si="96">+D217+D223+D224+D225+D226+D227+D228</f>
        <v>12938</v>
      </c>
      <c r="E229" s="67">
        <f t="shared" si="96"/>
        <v>12938</v>
      </c>
      <c r="F229" s="67">
        <f t="shared" si="96"/>
        <v>14308</v>
      </c>
      <c r="G229" s="67">
        <f t="shared" si="96"/>
        <v>14308</v>
      </c>
      <c r="H229" s="67">
        <f t="shared" si="96"/>
        <v>14308</v>
      </c>
      <c r="I229" s="68"/>
      <c r="J229" s="67">
        <f t="shared" si="96"/>
        <v>14308</v>
      </c>
      <c r="K229" s="67">
        <f t="shared" si="96"/>
        <v>14308</v>
      </c>
      <c r="L229" s="67">
        <f t="shared" si="96"/>
        <v>14308</v>
      </c>
      <c r="M229" s="36">
        <f t="shared" ref="M229" si="97">SUM(M222:M228)</f>
        <v>0</v>
      </c>
    </row>
    <row r="230" spans="1:13" ht="60" x14ac:dyDescent="0.2">
      <c r="A230" s="20">
        <f>+A229+1</f>
        <v>249</v>
      </c>
      <c r="B230" s="20">
        <v>18</v>
      </c>
      <c r="C230" s="21" t="s">
        <v>202</v>
      </c>
      <c r="D230" s="42"/>
      <c r="E230" s="42"/>
      <c r="F230" s="42"/>
      <c r="G230" s="42"/>
      <c r="H230" s="42"/>
      <c r="I230" s="42"/>
      <c r="J230" s="42"/>
      <c r="K230" s="60"/>
      <c r="L230" s="22"/>
      <c r="M230" s="23"/>
    </row>
    <row r="231" spans="1:13" ht="72" x14ac:dyDescent="0.2">
      <c r="A231" s="24">
        <f>A230+1</f>
        <v>250</v>
      </c>
      <c r="B231" s="24">
        <v>18.100000000000001</v>
      </c>
      <c r="C231" s="25" t="s">
        <v>203</v>
      </c>
      <c r="D231" s="93">
        <v>9298.2000000000007</v>
      </c>
      <c r="E231" s="93">
        <v>9298.2000000000007</v>
      </c>
      <c r="F231" s="93">
        <v>17526.5</v>
      </c>
      <c r="G231" s="93">
        <v>17526.5</v>
      </c>
      <c r="H231" s="93">
        <v>17526.5</v>
      </c>
      <c r="I231" s="87"/>
      <c r="J231" s="93">
        <v>17526.5</v>
      </c>
      <c r="K231" s="93">
        <v>17526.5</v>
      </c>
      <c r="L231" s="93">
        <v>17526.5</v>
      </c>
      <c r="M231" s="31"/>
    </row>
    <row r="232" spans="1:13" ht="168" x14ac:dyDescent="0.2">
      <c r="A232" s="24">
        <f>+A231+1</f>
        <v>251</v>
      </c>
      <c r="B232" s="24">
        <v>18.2</v>
      </c>
      <c r="C232" s="25" t="s">
        <v>204</v>
      </c>
      <c r="D232" s="40">
        <v>2082.9</v>
      </c>
      <c r="E232" s="40">
        <v>2082.9</v>
      </c>
      <c r="F232" s="40">
        <v>2082.9</v>
      </c>
      <c r="G232" s="40">
        <v>2082.9</v>
      </c>
      <c r="H232" s="40">
        <v>2082.9</v>
      </c>
      <c r="I232" s="65"/>
      <c r="J232" s="40">
        <v>2082.9</v>
      </c>
      <c r="K232" s="40">
        <v>2082.9</v>
      </c>
      <c r="L232" s="40">
        <v>2082.9</v>
      </c>
      <c r="M232" s="31"/>
    </row>
    <row r="233" spans="1:13" ht="192" x14ac:dyDescent="0.2">
      <c r="A233" s="24">
        <f>+A232+1</f>
        <v>252</v>
      </c>
      <c r="B233" s="24">
        <v>18.3</v>
      </c>
      <c r="C233" s="25" t="s">
        <v>205</v>
      </c>
      <c r="D233" s="40"/>
      <c r="E233" s="40"/>
      <c r="F233" s="40"/>
      <c r="G233" s="40"/>
      <c r="H233" s="40"/>
      <c r="I233" s="65"/>
      <c r="J233" s="40"/>
      <c r="K233" s="40"/>
      <c r="L233" s="40"/>
      <c r="M233" s="28"/>
    </row>
    <row r="234" spans="1:13" ht="192" x14ac:dyDescent="0.2">
      <c r="A234" s="24">
        <f>+A233+1</f>
        <v>253</v>
      </c>
      <c r="B234" s="24">
        <v>18.399999999999999</v>
      </c>
      <c r="C234" s="25" t="s">
        <v>206</v>
      </c>
      <c r="D234" s="29"/>
      <c r="E234" s="29"/>
      <c r="F234" s="29"/>
      <c r="G234" s="29"/>
      <c r="H234" s="29"/>
      <c r="I234" s="30"/>
      <c r="J234" s="29"/>
      <c r="K234" s="29"/>
      <c r="L234" s="29"/>
      <c r="M234" s="31"/>
    </row>
    <row r="235" spans="1:13" x14ac:dyDescent="0.2">
      <c r="A235" s="24">
        <f>+A234+1</f>
        <v>254</v>
      </c>
      <c r="B235" s="94" t="s">
        <v>207</v>
      </c>
      <c r="C235" s="95"/>
      <c r="D235" s="96">
        <f t="shared" ref="D235:L235" si="98">+D231+D232+D233+D234</f>
        <v>11381.1</v>
      </c>
      <c r="E235" s="96">
        <f t="shared" si="98"/>
        <v>11381.1</v>
      </c>
      <c r="F235" s="96">
        <f t="shared" si="98"/>
        <v>19609.400000000001</v>
      </c>
      <c r="G235" s="96">
        <f t="shared" si="98"/>
        <v>19609.400000000001</v>
      </c>
      <c r="H235" s="96">
        <f t="shared" si="98"/>
        <v>19609.400000000001</v>
      </c>
      <c r="I235" s="97"/>
      <c r="J235" s="96">
        <f t="shared" si="98"/>
        <v>19609.400000000001</v>
      </c>
      <c r="K235" s="96">
        <f t="shared" si="98"/>
        <v>19609.400000000001</v>
      </c>
      <c r="L235" s="96">
        <f t="shared" si="98"/>
        <v>19609.400000000001</v>
      </c>
      <c r="M235" s="36">
        <f t="shared" ref="M235" si="99">SUM(M231:M234)</f>
        <v>0</v>
      </c>
    </row>
    <row r="236" spans="1:13" ht="84" x14ac:dyDescent="0.2">
      <c r="A236" s="20">
        <f>A235+1</f>
        <v>255</v>
      </c>
      <c r="B236" s="20">
        <v>19</v>
      </c>
      <c r="C236" s="21" t="s">
        <v>208</v>
      </c>
      <c r="D236" s="42"/>
      <c r="E236" s="42"/>
      <c r="F236" s="42"/>
      <c r="G236" s="42"/>
      <c r="H236" s="42"/>
      <c r="I236" s="42"/>
      <c r="J236" s="42"/>
      <c r="K236" s="60"/>
      <c r="L236" s="22"/>
      <c r="M236" s="23"/>
    </row>
    <row r="237" spans="1:13" ht="84" x14ac:dyDescent="0.2">
      <c r="A237" s="24">
        <f>+A236+1</f>
        <v>256</v>
      </c>
      <c r="B237" s="24">
        <v>19.100000000000001</v>
      </c>
      <c r="C237" s="98" t="s">
        <v>209</v>
      </c>
      <c r="D237" s="30"/>
      <c r="E237" s="30"/>
      <c r="F237" s="29"/>
      <c r="G237" s="29"/>
      <c r="H237" s="29"/>
      <c r="I237" s="30"/>
      <c r="J237" s="29"/>
      <c r="K237" s="29"/>
      <c r="L237" s="29"/>
      <c r="M237" s="28"/>
    </row>
    <row r="238" spans="1:13" ht="84" x14ac:dyDescent="0.2">
      <c r="A238" s="24">
        <f>+A237+1</f>
        <v>257</v>
      </c>
      <c r="B238" s="24">
        <v>19.2</v>
      </c>
      <c r="C238" s="98" t="s">
        <v>210</v>
      </c>
      <c r="D238" s="30"/>
      <c r="E238" s="30"/>
      <c r="F238" s="29"/>
      <c r="G238" s="29"/>
      <c r="H238" s="29"/>
      <c r="I238" s="30"/>
      <c r="J238" s="29"/>
      <c r="K238" s="29"/>
      <c r="L238" s="29"/>
      <c r="M238" s="28"/>
    </row>
    <row r="239" spans="1:13" ht="108" x14ac:dyDescent="0.2">
      <c r="A239" s="24">
        <f>+A238+1</f>
        <v>258</v>
      </c>
      <c r="B239" s="24">
        <v>19.3</v>
      </c>
      <c r="C239" s="98" t="s">
        <v>211</v>
      </c>
      <c r="D239" s="29">
        <v>914.2</v>
      </c>
      <c r="E239" s="29">
        <v>914.2</v>
      </c>
      <c r="F239" s="29">
        <v>914.2</v>
      </c>
      <c r="G239" s="29">
        <v>914.2</v>
      </c>
      <c r="H239" s="29">
        <v>914.2</v>
      </c>
      <c r="I239" s="30"/>
      <c r="J239" s="29">
        <v>914.2</v>
      </c>
      <c r="K239" s="29">
        <v>914.2</v>
      </c>
      <c r="L239" s="29">
        <v>914.2</v>
      </c>
      <c r="M239" s="28"/>
    </row>
    <row r="240" spans="1:13" ht="96" x14ac:dyDescent="0.2">
      <c r="A240" s="24">
        <f>+A239+1</f>
        <v>259</v>
      </c>
      <c r="B240" s="24">
        <v>19.399999999999999</v>
      </c>
      <c r="C240" s="98" t="s">
        <v>212</v>
      </c>
      <c r="D240" s="29"/>
      <c r="E240" s="29"/>
      <c r="F240" s="29"/>
      <c r="G240" s="29"/>
      <c r="H240" s="29"/>
      <c r="I240" s="30"/>
      <c r="J240" s="29"/>
      <c r="K240" s="29"/>
      <c r="L240" s="29"/>
      <c r="M240" s="28"/>
    </row>
    <row r="241" spans="1:13" x14ac:dyDescent="0.2">
      <c r="A241" s="24">
        <f>+A240+1</f>
        <v>260</v>
      </c>
      <c r="B241" s="33" t="s">
        <v>213</v>
      </c>
      <c r="C241" s="33"/>
      <c r="D241" s="67">
        <f t="shared" ref="D241:L241" si="100">+D237+D238+D239+D240</f>
        <v>914.2</v>
      </c>
      <c r="E241" s="67">
        <f t="shared" si="100"/>
        <v>914.2</v>
      </c>
      <c r="F241" s="67">
        <f t="shared" si="100"/>
        <v>914.2</v>
      </c>
      <c r="G241" s="67">
        <f t="shared" si="100"/>
        <v>914.2</v>
      </c>
      <c r="H241" s="67">
        <f t="shared" si="100"/>
        <v>914.2</v>
      </c>
      <c r="I241" s="68"/>
      <c r="J241" s="67">
        <f t="shared" si="100"/>
        <v>914.2</v>
      </c>
      <c r="K241" s="67">
        <f t="shared" si="100"/>
        <v>914.2</v>
      </c>
      <c r="L241" s="67">
        <f t="shared" si="100"/>
        <v>914.2</v>
      </c>
      <c r="M241" s="36">
        <f t="shared" ref="M241" si="101">SUM(M237:M240)</f>
        <v>0</v>
      </c>
    </row>
    <row r="242" spans="1:13" ht="84" x14ac:dyDescent="0.2">
      <c r="A242" s="20">
        <f t="shared" ref="A242:A252" si="102">A241+1</f>
        <v>261</v>
      </c>
      <c r="B242" s="20">
        <v>20</v>
      </c>
      <c r="C242" s="21" t="s">
        <v>214</v>
      </c>
      <c r="D242" s="42"/>
      <c r="E242" s="42"/>
      <c r="F242" s="42"/>
      <c r="G242" s="42"/>
      <c r="H242" s="42"/>
      <c r="I242" s="42"/>
      <c r="J242" s="42"/>
      <c r="K242" s="60"/>
      <c r="L242" s="22"/>
      <c r="M242" s="23"/>
    </row>
    <row r="243" spans="1:13" ht="72" x14ac:dyDescent="0.2">
      <c r="A243" s="24">
        <f t="shared" si="102"/>
        <v>262</v>
      </c>
      <c r="B243" s="24">
        <v>20.100000000000001</v>
      </c>
      <c r="C243" s="25" t="s">
        <v>215</v>
      </c>
      <c r="D243" s="93"/>
      <c r="E243" s="93"/>
      <c r="F243" s="93">
        <v>14</v>
      </c>
      <c r="G243" s="93">
        <v>14</v>
      </c>
      <c r="H243" s="93">
        <v>18</v>
      </c>
      <c r="I243" s="87"/>
      <c r="J243" s="93">
        <v>18</v>
      </c>
      <c r="K243" s="93">
        <v>18</v>
      </c>
      <c r="L243" s="93">
        <v>18</v>
      </c>
      <c r="M243" s="31"/>
    </row>
    <row r="244" spans="1:13" ht="96" x14ac:dyDescent="0.2">
      <c r="A244" s="24">
        <f>A243+1</f>
        <v>263</v>
      </c>
      <c r="B244" s="24">
        <v>20.6</v>
      </c>
      <c r="C244" s="25" t="s">
        <v>216</v>
      </c>
      <c r="D244" s="93">
        <v>411552.4</v>
      </c>
      <c r="E244" s="93">
        <v>411552.4</v>
      </c>
      <c r="F244" s="99">
        <v>272080.8</v>
      </c>
      <c r="G244" s="99">
        <v>272080.8</v>
      </c>
      <c r="H244" s="100">
        <v>434470.1</v>
      </c>
      <c r="I244" s="101"/>
      <c r="J244" s="100">
        <v>434470.1</v>
      </c>
      <c r="K244" s="100">
        <v>434470.1</v>
      </c>
      <c r="L244" s="100">
        <v>434470.1</v>
      </c>
      <c r="M244" s="28"/>
    </row>
    <row r="245" spans="1:13" ht="120" x14ac:dyDescent="0.2">
      <c r="A245" s="24">
        <f t="shared" si="102"/>
        <v>264</v>
      </c>
      <c r="B245" s="24">
        <v>20.7</v>
      </c>
      <c r="C245" s="25" t="s">
        <v>217</v>
      </c>
      <c r="D245" s="93"/>
      <c r="E245" s="93"/>
      <c r="F245" s="93">
        <v>97</v>
      </c>
      <c r="G245" s="93">
        <v>97</v>
      </c>
      <c r="H245" s="93">
        <f>+H246+H247</f>
        <v>142</v>
      </c>
      <c r="I245" s="87"/>
      <c r="J245" s="93">
        <f>+J246+J247</f>
        <v>142</v>
      </c>
      <c r="K245" s="93">
        <f>+K246+K247</f>
        <v>142</v>
      </c>
      <c r="L245" s="93">
        <f>+L246+L247</f>
        <v>142</v>
      </c>
      <c r="M245" s="41">
        <f t="shared" ref="M245" si="103">+M246+M247</f>
        <v>0</v>
      </c>
    </row>
    <row r="246" spans="1:13" ht="96" x14ac:dyDescent="0.2">
      <c r="A246" s="24">
        <f t="shared" si="102"/>
        <v>265</v>
      </c>
      <c r="B246" s="24">
        <v>20.8</v>
      </c>
      <c r="C246" s="25" t="s">
        <v>218</v>
      </c>
      <c r="D246" s="93"/>
      <c r="E246" s="93"/>
      <c r="F246" s="93">
        <v>56</v>
      </c>
      <c r="G246" s="93">
        <v>56</v>
      </c>
      <c r="H246" s="93">
        <v>49</v>
      </c>
      <c r="I246" s="87"/>
      <c r="J246" s="93">
        <v>49</v>
      </c>
      <c r="K246" s="93">
        <v>49</v>
      </c>
      <c r="L246" s="93">
        <v>49</v>
      </c>
      <c r="M246" s="28"/>
    </row>
    <row r="247" spans="1:13" ht="96" x14ac:dyDescent="0.2">
      <c r="A247" s="24">
        <f t="shared" si="102"/>
        <v>266</v>
      </c>
      <c r="B247" s="24">
        <v>20.9</v>
      </c>
      <c r="C247" s="25" t="s">
        <v>219</v>
      </c>
      <c r="D247" s="93"/>
      <c r="E247" s="93"/>
      <c r="F247" s="93">
        <v>41</v>
      </c>
      <c r="G247" s="93">
        <v>41</v>
      </c>
      <c r="H247" s="93">
        <v>93</v>
      </c>
      <c r="I247" s="87"/>
      <c r="J247" s="93">
        <v>93</v>
      </c>
      <c r="K247" s="93">
        <v>93</v>
      </c>
      <c r="L247" s="93">
        <v>93</v>
      </c>
      <c r="M247" s="28"/>
    </row>
    <row r="248" spans="1:13" ht="132" x14ac:dyDescent="0.2">
      <c r="A248" s="24">
        <f t="shared" si="102"/>
        <v>267</v>
      </c>
      <c r="B248" s="51">
        <v>20.100000000000001</v>
      </c>
      <c r="C248" s="25" t="s">
        <v>220</v>
      </c>
      <c r="D248" s="93">
        <v>635820.19999999995</v>
      </c>
      <c r="E248" s="93">
        <v>635820.19999999995</v>
      </c>
      <c r="F248" s="93">
        <v>420635.8</v>
      </c>
      <c r="G248" s="93">
        <v>420635.8</v>
      </c>
      <c r="H248" s="100">
        <v>661670.1</v>
      </c>
      <c r="I248" s="87"/>
      <c r="J248" s="100">
        <v>661670.1</v>
      </c>
      <c r="K248" s="100">
        <v>661670.1</v>
      </c>
      <c r="L248" s="100">
        <v>661670.1</v>
      </c>
      <c r="M248" s="28"/>
    </row>
    <row r="249" spans="1:13" ht="132" x14ac:dyDescent="0.2">
      <c r="A249" s="24">
        <f t="shared" si="102"/>
        <v>268</v>
      </c>
      <c r="B249" s="24">
        <v>20.11</v>
      </c>
      <c r="C249" s="39" t="s">
        <v>221</v>
      </c>
      <c r="D249" s="99">
        <f>+D244+D248</f>
        <v>1047372.6</v>
      </c>
      <c r="E249" s="99">
        <f>+E244+E248</f>
        <v>1047372.6</v>
      </c>
      <c r="F249" s="99">
        <f>+F244+F248</f>
        <v>692716.6</v>
      </c>
      <c r="G249" s="99">
        <f>+G244+G248</f>
        <v>692716.6</v>
      </c>
      <c r="H249" s="100">
        <f>+H244+H248</f>
        <v>1096140.2</v>
      </c>
      <c r="I249" s="101"/>
      <c r="J249" s="100">
        <f>+J244+J248</f>
        <v>1096140.2</v>
      </c>
      <c r="K249" s="100">
        <f>+K244+K248</f>
        <v>1096140.2</v>
      </c>
      <c r="L249" s="100">
        <f>+L244+L248</f>
        <v>1096140.2</v>
      </c>
      <c r="M249" s="36">
        <f t="shared" ref="M249" si="104">+M248+M244</f>
        <v>0</v>
      </c>
    </row>
    <row r="250" spans="1:13" ht="96" x14ac:dyDescent="0.2">
      <c r="A250" s="24">
        <f t="shared" si="102"/>
        <v>269</v>
      </c>
      <c r="B250" s="24">
        <v>20.12</v>
      </c>
      <c r="C250" s="25" t="s">
        <v>222</v>
      </c>
      <c r="D250" s="40">
        <v>720</v>
      </c>
      <c r="E250" s="40">
        <v>720</v>
      </c>
      <c r="F250" s="40">
        <v>2000</v>
      </c>
      <c r="G250" s="40">
        <v>2000</v>
      </c>
      <c r="H250" s="40">
        <v>3000</v>
      </c>
      <c r="I250" s="65"/>
      <c r="J250" s="40">
        <v>3000</v>
      </c>
      <c r="K250" s="40">
        <v>3000</v>
      </c>
      <c r="L250" s="40">
        <v>3000</v>
      </c>
      <c r="M250" s="28"/>
    </row>
    <row r="251" spans="1:13" ht="84" x14ac:dyDescent="0.2">
      <c r="A251" s="24">
        <f t="shared" si="102"/>
        <v>270</v>
      </c>
      <c r="B251" s="24">
        <v>20.13</v>
      </c>
      <c r="C251" s="25" t="s">
        <v>223</v>
      </c>
      <c r="D251" s="40"/>
      <c r="E251" s="40"/>
      <c r="F251" s="40"/>
      <c r="G251" s="40"/>
      <c r="H251" s="40"/>
      <c r="I251" s="65"/>
      <c r="J251" s="40"/>
      <c r="K251" s="40"/>
      <c r="L251" s="40"/>
      <c r="M251" s="31"/>
    </row>
    <row r="252" spans="1:13" x14ac:dyDescent="0.2">
      <c r="A252" s="24">
        <f t="shared" si="102"/>
        <v>271</v>
      </c>
      <c r="B252" s="33" t="s">
        <v>224</v>
      </c>
      <c r="C252" s="33"/>
      <c r="D252" s="96">
        <f>+D249+D250+D251</f>
        <v>1048092.6</v>
      </c>
      <c r="E252" s="96">
        <f>+E249+E250+E251</f>
        <v>1048092.6</v>
      </c>
      <c r="F252" s="96">
        <f>+F249+F250+F251</f>
        <v>694716.6</v>
      </c>
      <c r="G252" s="96">
        <f>+G249+G250+G251</f>
        <v>694716.6</v>
      </c>
      <c r="H252" s="96">
        <f>+H249+H250+H251</f>
        <v>1099140.2</v>
      </c>
      <c r="I252" s="97"/>
      <c r="J252" s="96">
        <f>+J249+J250+J251</f>
        <v>1099140.2</v>
      </c>
      <c r="K252" s="96">
        <f>+K249+K250+K251</f>
        <v>1099140.2</v>
      </c>
      <c r="L252" s="96">
        <f>+L249+L250+L251</f>
        <v>1099140.2</v>
      </c>
      <c r="M252" s="36"/>
    </row>
    <row r="253" spans="1:13" ht="24" x14ac:dyDescent="0.2">
      <c r="A253" s="20">
        <f>+A252+1</f>
        <v>272</v>
      </c>
      <c r="B253" s="20">
        <v>21</v>
      </c>
      <c r="C253" s="21" t="s">
        <v>225</v>
      </c>
      <c r="D253" s="42"/>
      <c r="E253" s="42"/>
      <c r="F253" s="42"/>
      <c r="G253" s="42"/>
      <c r="H253" s="42"/>
      <c r="I253" s="42"/>
      <c r="J253" s="42"/>
      <c r="K253" s="60"/>
      <c r="L253" s="22"/>
      <c r="M253" s="23"/>
    </row>
    <row r="254" spans="1:13" ht="24" x14ac:dyDescent="0.2">
      <c r="A254" s="24">
        <f>A253+1</f>
        <v>273</v>
      </c>
      <c r="B254" s="24">
        <v>21.1</v>
      </c>
      <c r="C254" s="25" t="s">
        <v>226</v>
      </c>
      <c r="D254" s="29"/>
      <c r="E254" s="29"/>
      <c r="F254" s="29"/>
      <c r="G254" s="29"/>
      <c r="H254" s="29"/>
      <c r="I254" s="30"/>
      <c r="J254" s="30"/>
      <c r="K254" s="72"/>
      <c r="L254" s="36"/>
      <c r="M254" s="28"/>
    </row>
    <row r="255" spans="1:13" ht="24" x14ac:dyDescent="0.2">
      <c r="A255" s="24">
        <f>A254+1</f>
        <v>274</v>
      </c>
      <c r="B255" s="24">
        <v>21.2</v>
      </c>
      <c r="C255" s="25" t="s">
        <v>227</v>
      </c>
      <c r="D255" s="29"/>
      <c r="E255" s="29"/>
      <c r="F255" s="29"/>
      <c r="G255" s="29"/>
      <c r="H255" s="29"/>
      <c r="I255" s="30"/>
      <c r="J255" s="30"/>
      <c r="K255" s="72"/>
      <c r="L255" s="36"/>
      <c r="M255" s="28"/>
    </row>
    <row r="256" spans="1:13" ht="24" x14ac:dyDescent="0.2">
      <c r="A256" s="24">
        <f>A255+1</f>
        <v>275</v>
      </c>
      <c r="B256" s="24">
        <v>21.3</v>
      </c>
      <c r="C256" s="25" t="s">
        <v>228</v>
      </c>
      <c r="D256" s="29">
        <v>25</v>
      </c>
      <c r="E256" s="29">
        <v>25</v>
      </c>
      <c r="F256" s="29">
        <v>234</v>
      </c>
      <c r="G256" s="29">
        <v>234</v>
      </c>
      <c r="H256" s="29">
        <v>234</v>
      </c>
      <c r="I256" s="29"/>
      <c r="J256" s="29">
        <v>234</v>
      </c>
      <c r="K256" s="29">
        <v>234</v>
      </c>
      <c r="L256" s="29">
        <v>234</v>
      </c>
      <c r="M256" s="36">
        <f t="shared" ref="M256" si="105">+M254*M255</f>
        <v>0</v>
      </c>
    </row>
    <row r="257" spans="1:13" ht="36" x14ac:dyDescent="0.2">
      <c r="A257" s="24">
        <f>A256+1</f>
        <v>276</v>
      </c>
      <c r="B257" s="24">
        <v>21.4</v>
      </c>
      <c r="C257" s="25" t="s">
        <v>229</v>
      </c>
      <c r="D257" s="29">
        <v>237.6</v>
      </c>
      <c r="E257" s="29">
        <v>237.6</v>
      </c>
      <c r="F257" s="29">
        <v>300</v>
      </c>
      <c r="G257" s="29">
        <v>300</v>
      </c>
      <c r="H257" s="29">
        <v>300</v>
      </c>
      <c r="I257" s="29"/>
      <c r="J257" s="29">
        <v>300</v>
      </c>
      <c r="K257" s="29">
        <v>300</v>
      </c>
      <c r="L257" s="29">
        <v>300</v>
      </c>
      <c r="M257" s="31"/>
    </row>
    <row r="258" spans="1:13" x14ac:dyDescent="0.2">
      <c r="A258" s="24">
        <f>A257+1</f>
        <v>277</v>
      </c>
      <c r="B258" s="33" t="s">
        <v>230</v>
      </c>
      <c r="C258" s="33"/>
      <c r="D258" s="29">
        <f>+D256+D257</f>
        <v>262.60000000000002</v>
      </c>
      <c r="E258" s="29">
        <f>+E256+E257</f>
        <v>262.60000000000002</v>
      </c>
      <c r="F258" s="29">
        <f>+F256+F257</f>
        <v>534</v>
      </c>
      <c r="G258" s="29">
        <f>+G256+G257</f>
        <v>534</v>
      </c>
      <c r="H258" s="29">
        <f>+H256+H257</f>
        <v>534</v>
      </c>
      <c r="I258" s="29"/>
      <c r="J258" s="29">
        <f>+J256+J257</f>
        <v>534</v>
      </c>
      <c r="K258" s="29">
        <f>+K256+K257</f>
        <v>534</v>
      </c>
      <c r="L258" s="29">
        <f>+L256+L257</f>
        <v>534</v>
      </c>
      <c r="M258" s="36">
        <f t="shared" ref="M258" si="106">+M256+M257</f>
        <v>0</v>
      </c>
    </row>
    <row r="259" spans="1:13" x14ac:dyDescent="0.2">
      <c r="A259" s="102">
        <f>+A258+1</f>
        <v>278</v>
      </c>
      <c r="B259" s="103" t="s">
        <v>231</v>
      </c>
      <c r="C259" s="103"/>
      <c r="D259" s="104">
        <f t="shared" ref="D259:H259" si="107">+D24+D33+D39+D64+D96+D106+D119+D172+D176+D182+D187+D195+D203+D208+D210+D215+D229+D235+D241+D252+D258</f>
        <v>1870925.937384</v>
      </c>
      <c r="E259" s="104">
        <f t="shared" si="107"/>
        <v>1870925.937384</v>
      </c>
      <c r="F259" s="104">
        <f t="shared" si="107"/>
        <v>1464882.0373839997</v>
      </c>
      <c r="G259" s="104">
        <f t="shared" si="107"/>
        <v>1464882.0373839997</v>
      </c>
      <c r="H259" s="104">
        <f t="shared" si="107"/>
        <v>2004673.1612839997</v>
      </c>
      <c r="I259" s="104">
        <f>+I24+I33+I39+I64+I96+I106+I119+I172+I176+I182+I187+I195+I203+I208+I210+I215+I229+I235+I241+I252+I258</f>
        <v>5916.79</v>
      </c>
      <c r="J259" s="104">
        <f t="shared" ref="J259:M259" si="108">+J24+J33+J39+J64+J96+J106+J119+J172+J176+J182+J187+J195+J203+J208+J210+J215+J229+J235+J241+J252+J258</f>
        <v>2038589.9512839997</v>
      </c>
      <c r="K259" s="104">
        <f t="shared" si="108"/>
        <v>1912348.3096839997</v>
      </c>
      <c r="L259" s="104">
        <f t="shared" si="108"/>
        <v>1912348.3096839997</v>
      </c>
      <c r="M259" s="105">
        <f t="shared" si="108"/>
        <v>0</v>
      </c>
    </row>
    <row r="260" spans="1:13" ht="72" x14ac:dyDescent="0.2">
      <c r="A260" s="20">
        <f>+A259+1</f>
        <v>279</v>
      </c>
      <c r="B260" s="20">
        <v>22</v>
      </c>
      <c r="C260" s="106" t="s">
        <v>232</v>
      </c>
      <c r="D260" s="107">
        <f t="shared" ref="D260:M260" si="109">+D261+D262+D267+D268</f>
        <v>1870925.937384</v>
      </c>
      <c r="E260" s="107">
        <f t="shared" si="109"/>
        <v>1870925.937384</v>
      </c>
      <c r="F260" s="107">
        <f t="shared" si="109"/>
        <v>1464882.0373839997</v>
      </c>
      <c r="G260" s="107">
        <f t="shared" si="109"/>
        <v>1464882.0373839997</v>
      </c>
      <c r="H260" s="107">
        <f t="shared" si="109"/>
        <v>2004673.1612839997</v>
      </c>
      <c r="I260" s="107">
        <f t="shared" si="109"/>
        <v>5916.79</v>
      </c>
      <c r="J260" s="107">
        <f t="shared" si="109"/>
        <v>2038589.9512839997</v>
      </c>
      <c r="K260" s="107">
        <f t="shared" si="109"/>
        <v>1912348.3096839997</v>
      </c>
      <c r="L260" s="107">
        <f t="shared" si="109"/>
        <v>1912348.3096839997</v>
      </c>
      <c r="M260" s="22">
        <f t="shared" si="109"/>
        <v>0</v>
      </c>
    </row>
    <row r="261" spans="1:13" ht="72" x14ac:dyDescent="0.2">
      <c r="A261" s="24">
        <f>A260+1</f>
        <v>280</v>
      </c>
      <c r="B261" s="24">
        <v>22.1</v>
      </c>
      <c r="C261" s="25" t="s">
        <v>233</v>
      </c>
      <c r="D261" s="93">
        <v>0</v>
      </c>
      <c r="E261" s="93">
        <v>0</v>
      </c>
      <c r="F261" s="93">
        <v>0</v>
      </c>
      <c r="G261" s="93">
        <v>0</v>
      </c>
      <c r="H261" s="93">
        <v>0</v>
      </c>
      <c r="I261" s="93">
        <v>0</v>
      </c>
      <c r="J261" s="93">
        <v>0</v>
      </c>
      <c r="K261" s="93">
        <v>0</v>
      </c>
      <c r="L261" s="36">
        <v>0</v>
      </c>
      <c r="M261" s="28"/>
    </row>
    <row r="262" spans="1:13" ht="84" x14ac:dyDescent="0.2">
      <c r="A262" s="24">
        <f>A261+1</f>
        <v>281</v>
      </c>
      <c r="B262" s="24">
        <v>22.2</v>
      </c>
      <c r="C262" s="25" t="s">
        <v>234</v>
      </c>
      <c r="D262" s="93">
        <f t="shared" ref="D262:K262" si="110">+D263+D264+D265+D266</f>
        <v>0</v>
      </c>
      <c r="E262" s="93">
        <f t="shared" si="110"/>
        <v>0</v>
      </c>
      <c r="F262" s="93">
        <f t="shared" si="110"/>
        <v>0</v>
      </c>
      <c r="G262" s="93">
        <f t="shared" si="110"/>
        <v>0</v>
      </c>
      <c r="H262" s="93">
        <f t="shared" si="110"/>
        <v>0</v>
      </c>
      <c r="I262" s="93">
        <f t="shared" si="110"/>
        <v>0</v>
      </c>
      <c r="J262" s="93">
        <f t="shared" si="110"/>
        <v>0</v>
      </c>
      <c r="K262" s="93">
        <f t="shared" si="110"/>
        <v>0</v>
      </c>
      <c r="L262" s="41">
        <v>0</v>
      </c>
      <c r="M262" s="41">
        <f t="shared" ref="M262" si="111">+M263+M264+M265+M266</f>
        <v>0</v>
      </c>
    </row>
    <row r="263" spans="1:13" ht="96" x14ac:dyDescent="0.2">
      <c r="A263" s="24">
        <f>+A262+1</f>
        <v>282</v>
      </c>
      <c r="B263" s="24">
        <v>22.3</v>
      </c>
      <c r="C263" s="108" t="s">
        <v>235</v>
      </c>
      <c r="D263" s="87"/>
      <c r="E263" s="87"/>
      <c r="F263" s="87"/>
      <c r="G263" s="87"/>
      <c r="H263" s="87"/>
      <c r="I263" s="87"/>
      <c r="J263" s="87"/>
      <c r="K263" s="88"/>
      <c r="L263" s="36"/>
      <c r="M263" s="28"/>
    </row>
    <row r="264" spans="1:13" ht="168" x14ac:dyDescent="0.2">
      <c r="A264" s="24">
        <f t="shared" ref="A264:A274" si="112">A263+1</f>
        <v>283</v>
      </c>
      <c r="B264" s="24">
        <v>22.4</v>
      </c>
      <c r="C264" s="109" t="s">
        <v>236</v>
      </c>
      <c r="D264" s="87"/>
      <c r="E264" s="87"/>
      <c r="F264" s="87"/>
      <c r="G264" s="87"/>
      <c r="H264" s="87"/>
      <c r="I264" s="87"/>
      <c r="J264" s="87"/>
      <c r="K264" s="88"/>
      <c r="L264" s="36"/>
      <c r="M264" s="28"/>
    </row>
    <row r="265" spans="1:13" ht="96" x14ac:dyDescent="0.2">
      <c r="A265" s="24">
        <f t="shared" si="112"/>
        <v>284</v>
      </c>
      <c r="B265" s="24">
        <v>22.5</v>
      </c>
      <c r="C265" s="109" t="s">
        <v>237</v>
      </c>
      <c r="D265" s="87"/>
      <c r="E265" s="87"/>
      <c r="F265" s="87"/>
      <c r="G265" s="87"/>
      <c r="H265" s="87"/>
      <c r="I265" s="87"/>
      <c r="J265" s="87"/>
      <c r="K265" s="88"/>
      <c r="L265" s="36"/>
      <c r="M265" s="28"/>
    </row>
    <row r="266" spans="1:13" ht="156" x14ac:dyDescent="0.2">
      <c r="A266" s="24"/>
      <c r="B266" s="24"/>
      <c r="C266" s="109" t="s">
        <v>238</v>
      </c>
      <c r="D266" s="87"/>
      <c r="E266" s="87"/>
      <c r="F266" s="87"/>
      <c r="G266" s="87"/>
      <c r="H266" s="87"/>
      <c r="I266" s="87"/>
      <c r="J266" s="87"/>
      <c r="K266" s="88"/>
      <c r="L266" s="36"/>
      <c r="M266" s="28"/>
    </row>
    <row r="267" spans="1:13" ht="84" x14ac:dyDescent="0.2">
      <c r="A267" s="24">
        <f>A265+1</f>
        <v>285</v>
      </c>
      <c r="B267" s="24">
        <v>22.6</v>
      </c>
      <c r="C267" s="25" t="s">
        <v>239</v>
      </c>
      <c r="D267" s="87"/>
      <c r="E267" s="87"/>
      <c r="F267" s="87"/>
      <c r="G267" s="87"/>
      <c r="H267" s="87"/>
      <c r="I267" s="87"/>
      <c r="J267" s="87"/>
      <c r="K267" s="88"/>
      <c r="L267" s="36"/>
      <c r="M267" s="28"/>
    </row>
    <row r="268" spans="1:13" x14ac:dyDescent="0.2">
      <c r="A268" s="24">
        <f t="shared" si="112"/>
        <v>286</v>
      </c>
      <c r="B268" s="24">
        <v>22.7</v>
      </c>
      <c r="C268" s="93" t="s">
        <v>240</v>
      </c>
      <c r="D268" s="96">
        <f t="shared" ref="D268:L268" si="113">+D259-D261-D262-D267</f>
        <v>1870925.937384</v>
      </c>
      <c r="E268" s="96">
        <f t="shared" si="113"/>
        <v>1870925.937384</v>
      </c>
      <c r="F268" s="96">
        <f t="shared" si="113"/>
        <v>1464882.0373839997</v>
      </c>
      <c r="G268" s="96">
        <f t="shared" si="113"/>
        <v>1464882.0373839997</v>
      </c>
      <c r="H268" s="96">
        <f t="shared" si="113"/>
        <v>2004673.1612839997</v>
      </c>
      <c r="I268" s="96">
        <f t="shared" si="113"/>
        <v>5916.79</v>
      </c>
      <c r="J268" s="96">
        <f t="shared" si="113"/>
        <v>2038589.9512839997</v>
      </c>
      <c r="K268" s="96">
        <f t="shared" si="113"/>
        <v>1912348.3096839997</v>
      </c>
      <c r="L268" s="96">
        <f t="shared" si="113"/>
        <v>1912348.3096839997</v>
      </c>
      <c r="M268" s="31"/>
    </row>
    <row r="269" spans="1:13" ht="36" x14ac:dyDescent="0.2">
      <c r="A269" s="20">
        <f t="shared" si="112"/>
        <v>287</v>
      </c>
      <c r="B269" s="20">
        <v>23</v>
      </c>
      <c r="C269" s="106" t="s">
        <v>241</v>
      </c>
      <c r="D269" s="37">
        <v>1</v>
      </c>
      <c r="E269" s="37">
        <v>1</v>
      </c>
      <c r="F269" s="37">
        <v>1</v>
      </c>
      <c r="G269" s="37">
        <v>1</v>
      </c>
      <c r="H269" s="37">
        <v>1</v>
      </c>
      <c r="I269" s="42"/>
      <c r="J269" s="37">
        <v>1</v>
      </c>
      <c r="K269" s="37">
        <v>1</v>
      </c>
      <c r="L269" s="37">
        <v>1</v>
      </c>
      <c r="M269" s="23"/>
    </row>
    <row r="270" spans="1:13" ht="36" x14ac:dyDescent="0.2">
      <c r="A270" s="20">
        <f t="shared" si="112"/>
        <v>288</v>
      </c>
      <c r="B270" s="20">
        <v>24</v>
      </c>
      <c r="C270" s="106" t="s">
        <v>242</v>
      </c>
      <c r="D270" s="107">
        <f t="shared" ref="D270:L270" si="114">+D271</f>
        <v>36</v>
      </c>
      <c r="E270" s="107">
        <f t="shared" si="114"/>
        <v>36</v>
      </c>
      <c r="F270" s="107">
        <f t="shared" si="114"/>
        <v>36</v>
      </c>
      <c r="G270" s="107">
        <f t="shared" si="114"/>
        <v>36</v>
      </c>
      <c r="H270" s="107">
        <f t="shared" si="114"/>
        <v>36</v>
      </c>
      <c r="I270" s="42"/>
      <c r="J270" s="107">
        <f t="shared" si="114"/>
        <v>36</v>
      </c>
      <c r="K270" s="107">
        <f t="shared" si="114"/>
        <v>36</v>
      </c>
      <c r="L270" s="107">
        <f t="shared" si="114"/>
        <v>36</v>
      </c>
      <c r="M270" s="22">
        <f t="shared" ref="M270" si="115">+M271+M275</f>
        <v>0</v>
      </c>
    </row>
    <row r="271" spans="1:13" ht="72" x14ac:dyDescent="0.2">
      <c r="A271" s="24">
        <f t="shared" si="112"/>
        <v>289</v>
      </c>
      <c r="B271" s="24" t="s">
        <v>243</v>
      </c>
      <c r="C271" s="25" t="s">
        <v>244</v>
      </c>
      <c r="D271" s="110">
        <f>+D272+D273+D274</f>
        <v>36</v>
      </c>
      <c r="E271" s="110">
        <f>+E272+E273+E274</f>
        <v>36</v>
      </c>
      <c r="F271" s="110">
        <f>+F272+F273+F274</f>
        <v>36</v>
      </c>
      <c r="G271" s="110">
        <f>+G272+G273+G274</f>
        <v>36</v>
      </c>
      <c r="H271" s="110">
        <f>+H272+H273+H274</f>
        <v>36</v>
      </c>
      <c r="I271" s="87"/>
      <c r="J271" s="110">
        <f>+J272+J273+J274</f>
        <v>36</v>
      </c>
      <c r="K271" s="110">
        <f>+K272+K273+K274</f>
        <v>36</v>
      </c>
      <c r="L271" s="110">
        <f>+L272+L273+L274</f>
        <v>36</v>
      </c>
      <c r="M271" s="36">
        <f t="shared" ref="M271" si="116">+M272+M273+M274</f>
        <v>0</v>
      </c>
    </row>
    <row r="272" spans="1:13" ht="24" x14ac:dyDescent="0.2">
      <c r="A272" s="24">
        <f t="shared" si="112"/>
        <v>290</v>
      </c>
      <c r="B272" s="24" t="s">
        <v>245</v>
      </c>
      <c r="C272" s="25" t="s">
        <v>246</v>
      </c>
      <c r="D272" s="110">
        <v>4</v>
      </c>
      <c r="E272" s="110">
        <v>4</v>
      </c>
      <c r="F272" s="110">
        <v>4</v>
      </c>
      <c r="G272" s="110">
        <v>4</v>
      </c>
      <c r="H272" s="110">
        <v>4</v>
      </c>
      <c r="I272" s="87"/>
      <c r="J272" s="110">
        <v>4</v>
      </c>
      <c r="K272" s="110">
        <v>4</v>
      </c>
      <c r="L272" s="110">
        <v>4</v>
      </c>
      <c r="M272" s="28"/>
    </row>
    <row r="273" spans="1:13" ht="24" x14ac:dyDescent="0.2">
      <c r="A273" s="24">
        <f t="shared" si="112"/>
        <v>291</v>
      </c>
      <c r="B273" s="24" t="s">
        <v>247</v>
      </c>
      <c r="C273" s="25" t="s">
        <v>248</v>
      </c>
      <c r="D273" s="110">
        <v>25</v>
      </c>
      <c r="E273" s="110">
        <v>25</v>
      </c>
      <c r="F273" s="110">
        <v>25</v>
      </c>
      <c r="G273" s="110">
        <v>25</v>
      </c>
      <c r="H273" s="110">
        <v>22</v>
      </c>
      <c r="I273" s="87"/>
      <c r="J273" s="110">
        <v>22</v>
      </c>
      <c r="K273" s="110">
        <v>22</v>
      </c>
      <c r="L273" s="110">
        <v>22</v>
      </c>
      <c r="M273" s="28"/>
    </row>
    <row r="274" spans="1:13" x14ac:dyDescent="0.2">
      <c r="A274" s="24">
        <f t="shared" si="112"/>
        <v>292</v>
      </c>
      <c r="B274" s="24" t="s">
        <v>249</v>
      </c>
      <c r="C274" s="93" t="s">
        <v>250</v>
      </c>
      <c r="D274" s="110">
        <v>7</v>
      </c>
      <c r="E274" s="110">
        <v>7</v>
      </c>
      <c r="F274" s="110">
        <v>7</v>
      </c>
      <c r="G274" s="110">
        <v>7</v>
      </c>
      <c r="H274" s="110">
        <v>10</v>
      </c>
      <c r="I274" s="87"/>
      <c r="J274" s="110">
        <v>10</v>
      </c>
      <c r="K274" s="110">
        <v>10</v>
      </c>
      <c r="L274" s="110">
        <v>10</v>
      </c>
      <c r="M274" s="28"/>
    </row>
    <row r="275" spans="1:13" ht="36" x14ac:dyDescent="0.2">
      <c r="A275" s="24">
        <f>+A274+1</f>
        <v>293</v>
      </c>
      <c r="B275" s="24" t="s">
        <v>251</v>
      </c>
      <c r="C275" s="25" t="s">
        <v>252</v>
      </c>
      <c r="D275" s="110"/>
      <c r="E275" s="110"/>
      <c r="F275" s="110"/>
      <c r="G275" s="110"/>
      <c r="H275" s="110"/>
      <c r="I275" s="87"/>
      <c r="J275" s="110"/>
      <c r="K275" s="110"/>
      <c r="L275" s="110"/>
      <c r="M275" s="28"/>
    </row>
    <row r="276" spans="1:13" ht="36" x14ac:dyDescent="0.2">
      <c r="A276" s="111">
        <f t="shared" ref="A276:A279" si="117">+A275+1</f>
        <v>294</v>
      </c>
      <c r="B276" s="111" t="s">
        <v>253</v>
      </c>
      <c r="C276" s="112" t="s">
        <v>254</v>
      </c>
      <c r="D276" s="113">
        <f>SUM(D277:D279)</f>
        <v>36</v>
      </c>
      <c r="E276" s="113">
        <f>SUM(E277:E279)</f>
        <v>36</v>
      </c>
      <c r="F276" s="113">
        <f>SUM(F277:F279)</f>
        <v>36</v>
      </c>
      <c r="G276" s="113">
        <f>SUM(G277:G279)</f>
        <v>36</v>
      </c>
      <c r="H276" s="113">
        <f>SUM(H277:H279)</f>
        <v>36</v>
      </c>
      <c r="I276" s="114"/>
      <c r="J276" s="113">
        <f>SUM(J277:J279)</f>
        <v>36</v>
      </c>
      <c r="K276" s="113">
        <f>SUM(K277:K279)</f>
        <v>36</v>
      </c>
      <c r="L276" s="113">
        <f>SUM(L277:L279)</f>
        <v>36</v>
      </c>
      <c r="M276" s="115">
        <f t="shared" ref="M276" si="118">SUM(M277:M279)</f>
        <v>0</v>
      </c>
    </row>
    <row r="277" spans="1:13" ht="48" x14ac:dyDescent="0.2">
      <c r="A277" s="24">
        <f t="shared" si="117"/>
        <v>295</v>
      </c>
      <c r="B277" s="24" t="s">
        <v>255</v>
      </c>
      <c r="C277" s="25" t="s">
        <v>256</v>
      </c>
      <c r="D277" s="110">
        <v>13</v>
      </c>
      <c r="E277" s="110">
        <v>13</v>
      </c>
      <c r="F277" s="110">
        <v>13</v>
      </c>
      <c r="G277" s="110">
        <v>13</v>
      </c>
      <c r="H277" s="110">
        <v>12</v>
      </c>
      <c r="I277" s="116"/>
      <c r="J277" s="110">
        <v>12</v>
      </c>
      <c r="K277" s="110">
        <v>12</v>
      </c>
      <c r="L277" s="110">
        <v>12</v>
      </c>
      <c r="M277" s="117"/>
    </row>
    <row r="278" spans="1:13" ht="108" x14ac:dyDescent="0.2">
      <c r="A278" s="24">
        <f t="shared" si="117"/>
        <v>296</v>
      </c>
      <c r="B278" s="24" t="s">
        <v>257</v>
      </c>
      <c r="C278" s="25" t="s">
        <v>258</v>
      </c>
      <c r="D278" s="110">
        <v>8</v>
      </c>
      <c r="E278" s="110">
        <v>8</v>
      </c>
      <c r="F278" s="110">
        <v>8</v>
      </c>
      <c r="G278" s="110">
        <v>8</v>
      </c>
      <c r="H278" s="110">
        <v>11</v>
      </c>
      <c r="I278" s="116"/>
      <c r="J278" s="110">
        <v>11</v>
      </c>
      <c r="K278" s="110">
        <v>11</v>
      </c>
      <c r="L278" s="110">
        <v>11</v>
      </c>
      <c r="M278" s="117"/>
    </row>
    <row r="279" spans="1:13" ht="60" x14ac:dyDescent="0.2">
      <c r="A279" s="24">
        <f t="shared" si="117"/>
        <v>297</v>
      </c>
      <c r="B279" s="24" t="s">
        <v>259</v>
      </c>
      <c r="C279" s="25" t="s">
        <v>260</v>
      </c>
      <c r="D279" s="110">
        <v>15</v>
      </c>
      <c r="E279" s="110">
        <v>15</v>
      </c>
      <c r="F279" s="110">
        <v>15</v>
      </c>
      <c r="G279" s="110">
        <v>15</v>
      </c>
      <c r="H279" s="110">
        <v>13</v>
      </c>
      <c r="I279" s="116"/>
      <c r="J279" s="110">
        <v>13</v>
      </c>
      <c r="K279" s="110">
        <v>13</v>
      </c>
      <c r="L279" s="110">
        <v>13</v>
      </c>
      <c r="M279" s="117"/>
    </row>
    <row r="280" spans="1:13" x14ac:dyDescent="0.2">
      <c r="A280" s="2"/>
      <c r="B280" s="2"/>
      <c r="C280" s="3"/>
    </row>
    <row r="281" spans="1:13" x14ac:dyDescent="0.2">
      <c r="A281" s="2"/>
      <c r="B281" s="2"/>
      <c r="C281" s="3"/>
    </row>
    <row r="282" spans="1:13" x14ac:dyDescent="0.2">
      <c r="A282" s="2"/>
      <c r="B282" s="2"/>
      <c r="C282" s="3"/>
    </row>
    <row r="283" spans="1:13" x14ac:dyDescent="0.2">
      <c r="A283" s="2"/>
      <c r="B283" s="2"/>
      <c r="C283" s="3"/>
    </row>
    <row r="284" spans="1:13" ht="12.75" x14ac:dyDescent="0.2">
      <c r="A284" s="118" t="s">
        <v>261</v>
      </c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</row>
    <row r="285" spans="1:13" x14ac:dyDescent="0.2">
      <c r="A285" s="2"/>
      <c r="B285" s="2"/>
      <c r="C285" s="3"/>
    </row>
    <row r="286" spans="1:13" x14ac:dyDescent="0.2">
      <c r="A286" s="2"/>
      <c r="B286" s="2"/>
      <c r="C286" s="3"/>
    </row>
    <row r="287" spans="1:13" x14ac:dyDescent="0.2">
      <c r="A287" s="2"/>
      <c r="B287" s="2"/>
      <c r="C287" s="3"/>
    </row>
    <row r="288" spans="1:13" x14ac:dyDescent="0.2">
      <c r="A288" s="2"/>
      <c r="B288" s="2"/>
      <c r="C288" s="3"/>
    </row>
    <row r="289" spans="1:13" x14ac:dyDescent="0.2">
      <c r="A289" s="2"/>
      <c r="B289" s="2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x14ac:dyDescent="0.2">
      <c r="A290" s="2"/>
      <c r="B290" s="2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x14ac:dyDescent="0.2">
      <c r="A291" s="2"/>
      <c r="B291" s="2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x14ac:dyDescent="0.2">
      <c r="A292" s="2"/>
      <c r="B292" s="2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x14ac:dyDescent="0.2">
      <c r="A293" s="2"/>
      <c r="B293" s="2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x14ac:dyDescent="0.2">
      <c r="A294" s="2"/>
      <c r="B294" s="2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x14ac:dyDescent="0.2">
      <c r="A295" s="2"/>
      <c r="B295" s="2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x14ac:dyDescent="0.2">
      <c r="A296" s="2"/>
      <c r="B296" s="2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x14ac:dyDescent="0.2">
      <c r="A297" s="2"/>
      <c r="B297" s="2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x14ac:dyDescent="0.2">
      <c r="A298" s="2"/>
      <c r="B298" s="2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x14ac:dyDescent="0.2">
      <c r="A299" s="2"/>
      <c r="B299" s="2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x14ac:dyDescent="0.2">
      <c r="A300" s="2"/>
      <c r="B300" s="2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x14ac:dyDescent="0.2">
      <c r="A301" s="2"/>
      <c r="B301" s="2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x14ac:dyDescent="0.2">
      <c r="A302" s="2"/>
      <c r="B302" s="2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x14ac:dyDescent="0.2">
      <c r="A303" s="2"/>
      <c r="B303" s="2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x14ac:dyDescent="0.2">
      <c r="A304" s="2"/>
      <c r="B304" s="2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x14ac:dyDescent="0.2">
      <c r="A305" s="2"/>
      <c r="B305" s="2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x14ac:dyDescent="0.2">
      <c r="A306" s="2"/>
      <c r="B306" s="2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x14ac:dyDescent="0.2">
      <c r="A307" s="2"/>
      <c r="B307" s="2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x14ac:dyDescent="0.2">
      <c r="A308" s="2"/>
      <c r="B308" s="2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x14ac:dyDescent="0.2">
      <c r="A309" s="2"/>
      <c r="B309" s="2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x14ac:dyDescent="0.2">
      <c r="A310" s="2"/>
      <c r="B310" s="2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x14ac:dyDescent="0.2">
      <c r="A311" s="2"/>
      <c r="B311" s="2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x14ac:dyDescent="0.2">
      <c r="A312" s="2"/>
      <c r="B312" s="2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x14ac:dyDescent="0.2">
      <c r="A313" s="2"/>
      <c r="B313" s="2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x14ac:dyDescent="0.2">
      <c r="A314" s="2"/>
      <c r="B314" s="2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x14ac:dyDescent="0.2">
      <c r="A315" s="2"/>
      <c r="B315" s="2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x14ac:dyDescent="0.2">
      <c r="A316" s="2"/>
      <c r="B316" s="2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x14ac:dyDescent="0.2">
      <c r="A317" s="2"/>
      <c r="B317" s="2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x14ac:dyDescent="0.2">
      <c r="A318" s="2"/>
      <c r="B318" s="2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x14ac:dyDescent="0.2">
      <c r="A319" s="2"/>
      <c r="B319" s="2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x14ac:dyDescent="0.2">
      <c r="A320" s="2"/>
      <c r="B320" s="2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x14ac:dyDescent="0.2">
      <c r="A321" s="2"/>
      <c r="B321" s="2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x14ac:dyDescent="0.2">
      <c r="A322" s="2"/>
      <c r="B322" s="2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x14ac:dyDescent="0.2">
      <c r="A323" s="2"/>
      <c r="B323" s="2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x14ac:dyDescent="0.2">
      <c r="A324" s="2"/>
      <c r="B324" s="2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x14ac:dyDescent="0.2">
      <c r="A325" s="2"/>
      <c r="B325" s="2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x14ac:dyDescent="0.2">
      <c r="A326" s="2"/>
      <c r="B326" s="2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x14ac:dyDescent="0.2">
      <c r="A327" s="2"/>
      <c r="B327" s="2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x14ac:dyDescent="0.2">
      <c r="A328" s="2"/>
      <c r="B328" s="2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x14ac:dyDescent="0.2">
      <c r="A329" s="2"/>
      <c r="B329" s="2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x14ac:dyDescent="0.2">
      <c r="A330" s="2"/>
      <c r="B330" s="2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x14ac:dyDescent="0.2">
      <c r="A331" s="2"/>
      <c r="B331" s="2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x14ac:dyDescent="0.2">
      <c r="A332" s="2"/>
      <c r="B332" s="2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x14ac:dyDescent="0.2">
      <c r="A333" s="2"/>
      <c r="B333" s="2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x14ac:dyDescent="0.2">
      <c r="A334" s="2"/>
      <c r="B334" s="2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x14ac:dyDescent="0.2">
      <c r="A335" s="2"/>
      <c r="B335" s="2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x14ac:dyDescent="0.2">
      <c r="A336" s="2"/>
      <c r="B336" s="2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x14ac:dyDescent="0.2">
      <c r="A337" s="2"/>
      <c r="B337" s="2"/>
      <c r="C337" s="3"/>
    </row>
    <row r="338" spans="1:13" x14ac:dyDescent="0.2">
      <c r="A338" s="2"/>
      <c r="B338" s="2"/>
      <c r="C338" s="3"/>
    </row>
    <row r="339" spans="1:13" x14ac:dyDescent="0.2">
      <c r="A339" s="2"/>
      <c r="B339" s="2"/>
      <c r="C339" s="3"/>
    </row>
    <row r="340" spans="1:13" x14ac:dyDescent="0.2">
      <c r="A340" s="2"/>
      <c r="B340" s="2"/>
      <c r="C340" s="3"/>
    </row>
    <row r="341" spans="1:13" x14ac:dyDescent="0.2">
      <c r="A341" s="2"/>
      <c r="B341" s="6"/>
      <c r="C341" s="6"/>
      <c r="M341" s="4"/>
    </row>
    <row r="342" spans="1:13" x14ac:dyDescent="0.2">
      <c r="A342" s="2"/>
      <c r="B342" s="6"/>
      <c r="C342" s="6"/>
      <c r="M342" s="4"/>
    </row>
  </sheetData>
  <mergeCells count="40">
    <mergeCell ref="A284:M284"/>
    <mergeCell ref="B229:C229"/>
    <mergeCell ref="B235:C235"/>
    <mergeCell ref="B241:C241"/>
    <mergeCell ref="B252:C252"/>
    <mergeCell ref="B258:C258"/>
    <mergeCell ref="B259:C259"/>
    <mergeCell ref="B187:C187"/>
    <mergeCell ref="B195:C195"/>
    <mergeCell ref="B203:C203"/>
    <mergeCell ref="B208:C208"/>
    <mergeCell ref="B210:C210"/>
    <mergeCell ref="B215:C215"/>
    <mergeCell ref="B106:C106"/>
    <mergeCell ref="B119:C119"/>
    <mergeCell ref="B172:C172"/>
    <mergeCell ref="B176:C176"/>
    <mergeCell ref="M178:M179"/>
    <mergeCell ref="B182:C182"/>
    <mergeCell ref="B24:C24"/>
    <mergeCell ref="B33:C33"/>
    <mergeCell ref="B39:C39"/>
    <mergeCell ref="M41:M64"/>
    <mergeCell ref="B64:C64"/>
    <mergeCell ref="B96:C96"/>
    <mergeCell ref="B10:D10"/>
    <mergeCell ref="A11:A13"/>
    <mergeCell ref="B11:B13"/>
    <mergeCell ref="C11:C13"/>
    <mergeCell ref="D11:M11"/>
    <mergeCell ref="D12:E12"/>
    <mergeCell ref="F12:G12"/>
    <mergeCell ref="H12:J12"/>
    <mergeCell ref="M12:M13"/>
    <mergeCell ref="A3:M3"/>
    <mergeCell ref="A5:C5"/>
    <mergeCell ref="B6:E6"/>
    <mergeCell ref="B7:C7"/>
    <mergeCell ref="B8:C8"/>
    <mergeCell ref="B9:C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2022-11-22T07:18:21Z</dcterms:created>
  <dcterms:modified xsi:type="dcterms:W3CDTF">2022-11-22T07:19:08Z</dcterms:modified>
</cp:coreProperties>
</file>